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30" activeTab="0"/>
  </bookViews>
  <sheets>
    <sheet name="Balance Sheet-1" sheetId="1" r:id="rId1"/>
    <sheet name="Income Statement-2" sheetId="2" r:id="rId2"/>
    <sheet name="Equity QTD-3" sheetId="3" r:id="rId3"/>
    <sheet name="Earned Incurred QTD-4" sheetId="4" r:id="rId4"/>
    <sheet name="Premiums QTD-5" sheetId="5" r:id="rId5"/>
    <sheet name="Losses Incurred QTD-6" sheetId="6" r:id="rId6"/>
    <sheet name="Loss Expenses QTD-7" sheetId="7" r:id="rId7"/>
  </sheets>
  <externalReferences>
    <externalReference r:id="rId10"/>
  </externalReferences>
  <definedNames>
    <definedName name="_xlnm.Print_Area" localSheetId="0">'Balance Sheet-1'!$A$1:$D$59</definedName>
    <definedName name="_xlnm.Print_Area" localSheetId="3">'Earned Incurred QTD-4'!$A$1:$D$56</definedName>
    <definedName name="_xlnm.Print_Area" localSheetId="2">'Equity QTD-3'!$A$1:$F$57</definedName>
    <definedName name="_xlnm.Print_Area" localSheetId="1">'Income Statement-2'!$A$1:$C$42</definedName>
  </definedNames>
  <calcPr fullCalcOnLoad="1"/>
</workbook>
</file>

<file path=xl/sharedStrings.xml><?xml version="1.0" encoding="utf-8"?>
<sst xmlns="http://schemas.openxmlformats.org/spreadsheetml/2006/main" count="284" uniqueCount="199">
  <si>
    <t>NEW JERSEY INSURANCE UNDERWRITING ASSOCIATION</t>
  </si>
  <si>
    <t>BALANCE SHEET</t>
  </si>
  <si>
    <t>AT MARCH 31, 2019</t>
  </si>
  <si>
    <t>LEDGER ASSETS</t>
  </si>
  <si>
    <t>NON- ADMITTED ASSETS</t>
  </si>
  <si>
    <t>NET ADMITTED ASSETS</t>
  </si>
  <si>
    <t>ASSETS</t>
  </si>
  <si>
    <t xml:space="preserve">     BONDS</t>
  </si>
  <si>
    <t xml:space="preserve">     STOCKS</t>
  </si>
  <si>
    <t xml:space="preserve">     CASH &amp; SHORT-TERM INVESTMENTS</t>
  </si>
  <si>
    <t xml:space="preserve">     PREPAID EXPENSES</t>
  </si>
  <si>
    <t xml:space="preserve">     ACCRUED INTEREST</t>
  </si>
  <si>
    <t xml:space="preserve">     FURNITURE &amp; EQUIPMENT</t>
  </si>
  <si>
    <t xml:space="preserve">     EDP - EQUIPMENT &amp; SOFTWARE</t>
  </si>
  <si>
    <t xml:space="preserve">     LEASEHOLD IMPROVEMENTS</t>
  </si>
  <si>
    <t xml:space="preserve">     PREMIUMS RECEIVABLE</t>
  </si>
  <si>
    <t xml:space="preserve">          TOTAL ASSETS</t>
  </si>
  <si>
    <t>LIABILITIES</t>
  </si>
  <si>
    <t xml:space="preserve">      POST RETIREMENT BENEFITS (other than pensions)</t>
  </si>
  <si>
    <t xml:space="preserve">      DEFINED BENEFIT PENSION PLAN</t>
  </si>
  <si>
    <t xml:space="preserve">      AMOUNTS HELD FOR OTHERS</t>
  </si>
  <si>
    <t xml:space="preserve">      ADVANCE PREMIUMS</t>
  </si>
  <si>
    <t xml:space="preserve">      RETURN PREMIUMS</t>
  </si>
  <si>
    <t xml:space="preserve">      OTHER PAYABLES</t>
  </si>
  <si>
    <t xml:space="preserve">      CLAIM CHECKS PAYABLE</t>
  </si>
  <si>
    <t xml:space="preserve">          TOTAL LIABILITIES</t>
  </si>
  <si>
    <t>RESERVES</t>
  </si>
  <si>
    <t xml:space="preserve">     UNEARNED PREMIUMS</t>
  </si>
  <si>
    <t xml:space="preserve">     LOSS - CASE BASIS</t>
  </si>
  <si>
    <t xml:space="preserve"> </t>
  </si>
  <si>
    <t xml:space="preserve">     LOSS - I.B.N.R</t>
  </si>
  <si>
    <t xml:space="preserve">     LOSS EXPENSE- ALLOCATED</t>
  </si>
  <si>
    <t xml:space="preserve">     LOSS EXPENSE- UNALLOCATED</t>
  </si>
  <si>
    <t xml:space="preserve">     ASSOCIATION EXPENSES </t>
  </si>
  <si>
    <t xml:space="preserve">     TAXES &amp; FEES </t>
  </si>
  <si>
    <t xml:space="preserve">                            TOTAL RESERVES</t>
  </si>
  <si>
    <t>TOTAL LIABILITIES &amp; RESERVES</t>
  </si>
  <si>
    <t>EQUITY ACCOUNT</t>
  </si>
  <si>
    <t xml:space="preserve">     NET EQUITY AT MARCH 31, 2019</t>
  </si>
  <si>
    <t>TOTAL LIABILITIES PLUS EQUITY ACCOUNT</t>
  </si>
  <si>
    <t xml:space="preserve"> INCOME STATEMENT</t>
  </si>
  <si>
    <t>MARCH 31, 2019</t>
  </si>
  <si>
    <t>QUARTER-TO-DATE</t>
  </si>
  <si>
    <t>UNDERWRITING INCOME</t>
  </si>
  <si>
    <t xml:space="preserve">     PREMIUMS EARNED</t>
  </si>
  <si>
    <t>DEDUCTIONS</t>
  </si>
  <si>
    <t xml:space="preserve">     LOSSES INCURRED</t>
  </si>
  <si>
    <t xml:space="preserve">     LOSS EXPENSES INCURRED</t>
  </si>
  <si>
    <t xml:space="preserve">     COMMISSIONS INCURRED</t>
  </si>
  <si>
    <t xml:space="preserve">     OTHER UNDERWRITING EXPENSES</t>
  </si>
  <si>
    <t xml:space="preserve">     TAXES &amp; FEES INCURRED</t>
  </si>
  <si>
    <t xml:space="preserve">         TOTAL DEDUCTIONS</t>
  </si>
  <si>
    <t xml:space="preserve"> UNDERWRITING LOSS</t>
  </si>
  <si>
    <t>INVESTMENT INCOME</t>
  </si>
  <si>
    <t xml:space="preserve">     NET INVESTMENT INCOME EARNED</t>
  </si>
  <si>
    <r>
      <t xml:space="preserve">     NET REALIZED CAPITAL LOSS</t>
    </r>
    <r>
      <rPr>
        <sz val="11"/>
        <color indexed="10"/>
        <rFont val="Century Schoolbook"/>
        <family val="1"/>
      </rPr>
      <t xml:space="preserve"> </t>
    </r>
  </si>
  <si>
    <t xml:space="preserve">         NET INVESTMENT GAIN</t>
  </si>
  <si>
    <t>OTHER INCOME</t>
  </si>
  <si>
    <r>
      <t xml:space="preserve">       OTHER INCOME </t>
    </r>
  </si>
  <si>
    <t xml:space="preserve">       INSTALLMENT SERVICE FEE</t>
  </si>
  <si>
    <t xml:space="preserve">         TOTAL OTHER INCOME</t>
  </si>
  <si>
    <t xml:space="preserve"> NET GAIN</t>
  </si>
  <si>
    <t xml:space="preserve">     NET EQUITY - PRIOR</t>
  </si>
  <si>
    <t xml:space="preserve">     NET GAIN FOR PERIOD</t>
  </si>
  <si>
    <t xml:space="preserve">     CHANGE IN NONADMITTED ASSETS</t>
  </si>
  <si>
    <t xml:space="preserve">     CHANGE IN NET UNREALIZED CAPITAL GAIN</t>
  </si>
  <si>
    <t>CHANGE IN EQUITY</t>
  </si>
  <si>
    <t>NET EQUITY AT MARCH 31, 2019</t>
  </si>
  <si>
    <t xml:space="preserve"> EQUITY ACCOUNT</t>
  </si>
  <si>
    <t>QTD PERIOD ENDED MARCH 31, 2019</t>
  </si>
  <si>
    <t>POLICY YEAR 2019</t>
  </si>
  <si>
    <t>POLICY YEAR 2018</t>
  </si>
  <si>
    <t>POLICY YEAR 2017</t>
  </si>
  <si>
    <t>POLICY YEAR 2016</t>
  </si>
  <si>
    <t>TOTAL</t>
  </si>
  <si>
    <t>INCOME RECEIVED</t>
  </si>
  <si>
    <t xml:space="preserve">      PREMIUMS WRITTEN</t>
  </si>
  <si>
    <t xml:space="preserve">       OTHER INCOME (includes installment service fees)</t>
  </si>
  <si>
    <t xml:space="preserve">      INVESTMENT INCOME RECEIVED</t>
  </si>
  <si>
    <t xml:space="preserve">      NET REALIZED CAPITAL LOSS</t>
  </si>
  <si>
    <t xml:space="preserve">          TOTAL</t>
  </si>
  <si>
    <t>EXPENSES PAID</t>
  </si>
  <si>
    <t xml:space="preserve">     LOSSES PAID</t>
  </si>
  <si>
    <t xml:space="preserve">     ALLOCATED LOSS EXPENSE </t>
  </si>
  <si>
    <t xml:space="preserve">     UNALLOCATED LOSS EXPENSE</t>
  </si>
  <si>
    <t xml:space="preserve">     INSPECTION AND RATING ISO</t>
  </si>
  <si>
    <t xml:space="preserve">     SURVEYS &amp; UNDERWRITING RPTS</t>
  </si>
  <si>
    <t xml:space="preserve">     BOARDS &amp; BUREAUS</t>
  </si>
  <si>
    <t xml:space="preserve">     COMMISSIONS</t>
  </si>
  <si>
    <t xml:space="preserve">     ASSOCIATION EXPENSES</t>
  </si>
  <si>
    <t>INCREASE (DECREASE)</t>
  </si>
  <si>
    <t>DEDUCT</t>
  </si>
  <si>
    <t xml:space="preserve">     PRIOR ACCRUED INTEREST</t>
  </si>
  <si>
    <t xml:space="preserve">     CURRENT NONADMITTED ASSETS</t>
  </si>
  <si>
    <t>ADD</t>
  </si>
  <si>
    <t xml:space="preserve">     CURRENT ACCRUED INTEREST</t>
  </si>
  <si>
    <t xml:space="preserve">     PRIOR NONADMITTED ASSETS</t>
  </si>
  <si>
    <t>EQUITY IN ASSETS OF ASSOCIATION</t>
  </si>
  <si>
    <t>CURRENT RESERVES</t>
  </si>
  <si>
    <t xml:space="preserve">     UNPAID LOSSES</t>
  </si>
  <si>
    <t xml:space="preserve">     UNPAID LOSS EXPENSES</t>
  </si>
  <si>
    <t xml:space="preserve">     UNPAID ASSOCIATION EXPENSES</t>
  </si>
  <si>
    <t xml:space="preserve">     UNPAID TAXES &amp; FEES</t>
  </si>
  <si>
    <t>PRIOR RESERVES</t>
  </si>
  <si>
    <t xml:space="preserve">     UNPAID LOSSES EXPENSES</t>
  </si>
  <si>
    <t>NET CHANGE IN EQUITY</t>
  </si>
  <si>
    <t>UNDERWRITING STATEMENT</t>
  </si>
  <si>
    <t>EARNED/INCURRED BASIS</t>
  </si>
  <si>
    <t>QTD PERIOD ENDING MARCH 31, 2019</t>
  </si>
  <si>
    <t/>
  </si>
  <si>
    <t>03-31-19</t>
  </si>
  <si>
    <t>Premiums Written</t>
  </si>
  <si>
    <t>Current Unearned Reserve</t>
  </si>
  <si>
    <t>Prior Unearned Reserve</t>
  </si>
  <si>
    <t>Change in Unearned Premium Reserve</t>
  </si>
  <si>
    <t>Net Premium Earned</t>
  </si>
  <si>
    <t>Losses Paid</t>
  </si>
  <si>
    <t>Less Salvage &amp; Subrogation</t>
  </si>
  <si>
    <t>Net Losses Paid</t>
  </si>
  <si>
    <t>Current Loss Reserve</t>
  </si>
  <si>
    <t>Prior Loss Reserve</t>
  </si>
  <si>
    <t>Change in Loss Reserve</t>
  </si>
  <si>
    <t>Net Losses Incurred</t>
  </si>
  <si>
    <t xml:space="preserve">  </t>
  </si>
  <si>
    <t>Allocated Loss Exp. Paid</t>
  </si>
  <si>
    <t>Unallocated Loss Exp. Paid</t>
  </si>
  <si>
    <t>Total Loss Exp. Paid</t>
  </si>
  <si>
    <t>Current Loss Exp. Reserve</t>
  </si>
  <si>
    <t>Prior Loss Exp. Reserve</t>
  </si>
  <si>
    <t>Change in Loss Exp. Reserve</t>
  </si>
  <si>
    <t>Net Loss Exp. Incurred</t>
  </si>
  <si>
    <t>Total Loss &amp; Loss Exp. Incurred</t>
  </si>
  <si>
    <t>Taxes &amp; Fees Paid</t>
  </si>
  <si>
    <t>Current Reserve</t>
  </si>
  <si>
    <t>Prior Reserve</t>
  </si>
  <si>
    <t>Change in Reserve for Taxes &amp; Fees</t>
  </si>
  <si>
    <t>Net Taxes &amp; Fees Incurred</t>
  </si>
  <si>
    <t>Commissions Expense Paid</t>
  </si>
  <si>
    <t>Board Bureaus &amp; Inspections Paid</t>
  </si>
  <si>
    <t>Other Operating Exp. Paid</t>
  </si>
  <si>
    <t>Total Underwriting Exp. Paid</t>
  </si>
  <si>
    <t>Change in Other Underwriting Exp. Reserve</t>
  </si>
  <si>
    <t>Other Underwriting Exp. Incurred</t>
  </si>
  <si>
    <t>Total Other Underwriting Exp. Incurred</t>
  </si>
  <si>
    <t>Total Loss &amp; Underwriting Exp. Incurred</t>
  </si>
  <si>
    <t>Underwriting Loss</t>
  </si>
  <si>
    <t>Net Investment Income Received</t>
  </si>
  <si>
    <t>Current Accrued Interest</t>
  </si>
  <si>
    <t>Prior Accrued Interest</t>
  </si>
  <si>
    <t>Change in Accrued Interest</t>
  </si>
  <si>
    <t>Net Investment Income Earned</t>
  </si>
  <si>
    <t>Net Realized Capital Loss</t>
  </si>
  <si>
    <t>Net Investment Gain</t>
  </si>
  <si>
    <t>Othe Income (includes installment service fees)</t>
  </si>
  <si>
    <t>Net Gain</t>
  </si>
  <si>
    <t>STATISTICAL REPORT ON PREMIUMS</t>
  </si>
  <si>
    <t>*SEE NOTE BELOW</t>
  </si>
  <si>
    <t>WRITTEN PREMIUMS</t>
  </si>
  <si>
    <t xml:space="preserve">     FIRE</t>
  </si>
  <si>
    <t xml:space="preserve">     ALLIED </t>
  </si>
  <si>
    <t xml:space="preserve">     CRIME</t>
  </si>
  <si>
    <t xml:space="preserve">            TOTAL</t>
  </si>
  <si>
    <t>CURRENT UNEARNED PREMIUM RESERVE              @ 03-31-19</t>
  </si>
  <si>
    <t xml:space="preserve">    ALLIED </t>
  </si>
  <si>
    <t xml:space="preserve">    CRIME</t>
  </si>
  <si>
    <t>PRIOR UNEARNED PREMIUM RESERVE                     @ 12-31-18</t>
  </si>
  <si>
    <t>EARNED PREMIUM</t>
  </si>
  <si>
    <t>*Note: The Terrorism Risk Insurance Program Reauthorization Act of 2007 requires residual market insurance entities that share profits and losses with private sector insurers, to report its share of direct earned premium and losses for commercial property insurance coverage to each private sector insurance participant.  In July 2003, the Treasury broadened the definition of "commercial risk" to include 1-4 family tenant-occupied dwellings.  The schedule shown below summarizes both commercial and 1-4 family-tenant occupied dwelling direct earned premium for the last five quarters:</t>
  </si>
  <si>
    <t>1-4 Family Tenant-Occupied</t>
  </si>
  <si>
    <t>Commercial</t>
  </si>
  <si>
    <t>Total TRIA</t>
  </si>
  <si>
    <r>
      <t xml:space="preserve">       1Q18      </t>
    </r>
    <r>
      <rPr>
        <sz val="9"/>
        <rFont val="Century Schoolbook"/>
        <family val="1"/>
      </rPr>
      <t>$74,693</t>
    </r>
  </si>
  <si>
    <r>
      <t xml:space="preserve">       1Q19      </t>
    </r>
    <r>
      <rPr>
        <sz val="9"/>
        <rFont val="Century Schoolbook"/>
        <family val="1"/>
      </rPr>
      <t>$68,105</t>
    </r>
  </si>
  <si>
    <r>
      <t xml:space="preserve">       2Q18      </t>
    </r>
    <r>
      <rPr>
        <sz val="9"/>
        <rFont val="Century Schoolbook"/>
        <family val="1"/>
      </rPr>
      <t>$75,648</t>
    </r>
  </si>
  <si>
    <r>
      <t xml:space="preserve">       3Q18      </t>
    </r>
    <r>
      <rPr>
        <sz val="9"/>
        <rFont val="Century Schoolbook"/>
        <family val="1"/>
      </rPr>
      <t>$70,513</t>
    </r>
  </si>
  <si>
    <r>
      <t xml:space="preserve">       4Q18      </t>
    </r>
    <r>
      <rPr>
        <sz val="9"/>
        <rFont val="Century Schoolbook"/>
        <family val="1"/>
      </rPr>
      <t>$69,151</t>
    </r>
  </si>
  <si>
    <t>There were no terrorism losses reported. Please use your latest NJ member participation listing to calculate your share of commercial premium. The result of this calculation should be treated as assumed earned premium for the purpose of calculating an Insurer deductible under the Act.</t>
  </si>
  <si>
    <t xml:space="preserve"> STATISTICAL REPORT ON LOSSES</t>
  </si>
  <si>
    <t xml:space="preserve">PAID LOSSES </t>
  </si>
  <si>
    <t>Net of Salvage &amp; Subrogation Received</t>
  </si>
  <si>
    <t xml:space="preserve">      FIRE</t>
  </si>
  <si>
    <t>CURRENT CASE BASIS RESERVES (03-31-19)</t>
  </si>
  <si>
    <t xml:space="preserve">       FIRE</t>
  </si>
  <si>
    <t xml:space="preserve">       ALLIED </t>
  </si>
  <si>
    <t xml:space="preserve">       CRIME</t>
  </si>
  <si>
    <t>CURRENT I.B.N.R. RESERVES (03-31-19)</t>
  </si>
  <si>
    <t>PRIOR LOSS RESERVES (12-31-18)</t>
  </si>
  <si>
    <t>(Including I.B.N.R. Reserves)</t>
  </si>
  <si>
    <t>INCURRED LOSSES</t>
  </si>
  <si>
    <t>STATISTICAL REPORT ON LOSS EXPENSES</t>
  </si>
  <si>
    <t>(INCLUDES ALLOCATED AND UNALLOCATED LOSS EXPENSES)</t>
  </si>
  <si>
    <t>LOSS EXPENSES PAID                                      (ALAE AND ULAE)</t>
  </si>
  <si>
    <t>FIRE</t>
  </si>
  <si>
    <t xml:space="preserve">ALLIED </t>
  </si>
  <si>
    <t>CRIME</t>
  </si>
  <si>
    <t>CURRENT LOSS EXPENSE RESERVES               @ 03-31-19</t>
  </si>
  <si>
    <t>PRIOR LOSS  EXPENSE RESERVES                     @ 12-31-18</t>
  </si>
  <si>
    <t>ALLIED</t>
  </si>
  <si>
    <t>ALAE &amp; ULAE LOSS EXPENSES  INCURRED</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</si>
</sst>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 ;[Red]\ \(0%\)"/>
    <numFmt numFmtId="166" formatCode="&quot;$&quot;#,##0;[Red]&quot;$&quot;#,##0"/>
    <numFmt numFmtId="167" formatCode="&quot;$&quot;#,##0.000_);\(&quot;$&quot;#,##0.000\)"/>
  </numFmts>
  <fonts count="67">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b/>
      <sz val="18"/>
      <name val="Century Schoolbook"/>
      <family val="1"/>
    </font>
    <font>
      <b/>
      <sz val="15"/>
      <name val="Century Schoolbook"/>
      <family val="1"/>
    </font>
    <font>
      <b/>
      <sz val="14"/>
      <name val="Century Schoolbook"/>
      <family val="1"/>
    </font>
    <font>
      <b/>
      <sz val="12"/>
      <name val="Century Schoolbook"/>
      <family val="1"/>
    </font>
    <font>
      <b/>
      <sz val="13"/>
      <name val="Century Schoolbook"/>
      <family val="1"/>
    </font>
    <font>
      <b/>
      <sz val="54"/>
      <color indexed="10"/>
      <name val="Calibri"/>
      <family val="2"/>
    </font>
    <font>
      <sz val="11"/>
      <name val="Century Schoolbook"/>
      <family val="1"/>
    </font>
    <font>
      <b/>
      <sz val="11"/>
      <color indexed="8"/>
      <name val="Century Schoolbook"/>
      <family val="1"/>
    </font>
    <font>
      <b/>
      <u val="single"/>
      <sz val="11"/>
      <name val="Century Schoolbook"/>
      <family val="1"/>
    </font>
    <font>
      <b/>
      <sz val="11"/>
      <name val="Century Schoolbook"/>
      <family val="1"/>
    </font>
    <font>
      <b/>
      <i/>
      <sz val="11"/>
      <name val="Century Schoolbook"/>
      <family val="1"/>
    </font>
    <font>
      <b/>
      <i/>
      <sz val="10"/>
      <name val="Century Schoolbook"/>
      <family val="1"/>
    </font>
    <font>
      <sz val="10"/>
      <name val="Century Schoolbook"/>
      <family val="1"/>
    </font>
    <font>
      <sz val="11"/>
      <color indexed="10"/>
      <name val="Century Schoolbook"/>
      <family val="1"/>
    </font>
    <font>
      <sz val="9"/>
      <name val="Century Schoolbook"/>
      <family val="1"/>
    </font>
    <font>
      <b/>
      <sz val="20"/>
      <name val="Century Schoolbook"/>
      <family val="1"/>
    </font>
    <font>
      <sz val="16"/>
      <name val="Century Schoolbook"/>
      <family val="1"/>
    </font>
    <font>
      <sz val="12"/>
      <name val="Century Schoolbook"/>
      <family val="1"/>
    </font>
    <font>
      <sz val="13"/>
      <name val="Century Schoolbook"/>
      <family val="1"/>
    </font>
    <font>
      <b/>
      <sz val="10"/>
      <color indexed="8"/>
      <name val="Century Schoolbook"/>
      <family val="1"/>
    </font>
    <font>
      <i/>
      <sz val="9"/>
      <name val="Century Schoolbook"/>
      <family val="1"/>
    </font>
    <font>
      <sz val="18"/>
      <name val="Century Schoolbook"/>
      <family val="1"/>
    </font>
    <font>
      <u val="single"/>
      <sz val="11"/>
      <name val="Century Schoolbook"/>
      <family val="1"/>
    </font>
    <font>
      <sz val="20"/>
      <name val="Century Schoolbook"/>
      <family val="1"/>
    </font>
    <font>
      <sz val="15"/>
      <name val="Century Schoolbook"/>
      <family val="1"/>
    </font>
    <font>
      <b/>
      <sz val="11"/>
      <color indexed="9"/>
      <name val="Century Schoolbook"/>
      <family val="1"/>
    </font>
    <font>
      <sz val="11"/>
      <color indexed="9"/>
      <name val="Century Schoolbook"/>
      <family val="1"/>
    </font>
    <font>
      <b/>
      <u val="single"/>
      <sz val="9"/>
      <name val="Century Schoolbook"/>
      <family val="1"/>
    </font>
    <font>
      <b/>
      <sz val="9"/>
      <name val="Century Schoolbook"/>
      <family val="1"/>
    </font>
    <font>
      <sz val="22"/>
      <name val="Century Schoolbook"/>
      <family val="1"/>
    </font>
    <font>
      <b/>
      <sz val="16"/>
      <name val="Century Schoolbook"/>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54"/>
      <color rgb="FFE0322D"/>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149959996342659"/>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bottom/>
    </border>
    <border>
      <left style="thin"/>
      <right style="thin"/>
      <top style="thin"/>
      <bottom style="thin"/>
    </border>
    <border>
      <left/>
      <right/>
      <top/>
      <bottom style="thin"/>
    </border>
    <border>
      <left/>
      <right/>
      <top style="thin"/>
      <bottom style="thin"/>
    </border>
    <border>
      <left/>
      <right/>
      <top style="thin"/>
      <bottom style="double"/>
    </border>
    <border>
      <left/>
      <right style="thin"/>
      <top style="thin"/>
      <bottom/>
    </border>
    <border>
      <left/>
      <right style="thin"/>
      <top/>
      <bottom/>
    </border>
    <border>
      <left/>
      <right style="thin"/>
      <top/>
      <bottom style="thin"/>
    </border>
    <border>
      <left/>
      <right style="thin"/>
      <top/>
      <bottom style="medium"/>
    </border>
    <border>
      <left/>
      <right style="thin"/>
      <top style="medium"/>
      <bottom/>
    </border>
    <border>
      <left/>
      <right style="thin"/>
      <top style="thin"/>
      <bottom style="double"/>
    </border>
    <border>
      <left style="thin"/>
      <right/>
      <top style="thin"/>
      <bottom/>
    </border>
    <border>
      <left/>
      <right/>
      <top style="thin"/>
      <bottom/>
    </border>
    <border>
      <left style="thin"/>
      <right/>
      <top/>
      <bottom/>
    </border>
    <border>
      <left style="thin"/>
      <right/>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2" fontId="18" fillId="0" borderId="0" applyFont="0" applyFill="0" applyBorder="0" applyAlignment="0" applyProtection="0"/>
    <xf numFmtId="44" fontId="18" fillId="0" borderId="0" applyFon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18" fillId="0" borderId="0">
      <alignment/>
      <protection/>
    </xf>
    <xf numFmtId="0" fontId="18" fillId="0" borderId="0">
      <alignment/>
      <protection/>
    </xf>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333">
    <xf numFmtId="0" fontId="0" fillId="0" borderId="0" xfId="0" applyFont="1" applyAlignment="1">
      <alignment/>
    </xf>
    <xf numFmtId="0" fontId="20" fillId="0" borderId="0" xfId="59" applyFont="1">
      <alignment/>
      <protection/>
    </xf>
    <xf numFmtId="7" fontId="21" fillId="0" borderId="0" xfId="59" applyNumberFormat="1" applyFont="1" applyFill="1" applyBorder="1" applyAlignment="1">
      <alignment horizontal="center"/>
      <protection/>
    </xf>
    <xf numFmtId="7" fontId="22" fillId="0" borderId="0" xfId="59" applyNumberFormat="1" applyFont="1" applyFill="1" applyBorder="1" applyAlignment="1">
      <alignment horizontal="center"/>
      <protection/>
    </xf>
    <xf numFmtId="0" fontId="23" fillId="0" borderId="0" xfId="59" applyFont="1">
      <alignment/>
      <protection/>
    </xf>
    <xf numFmtId="7" fontId="22" fillId="0" borderId="0" xfId="59" applyNumberFormat="1" applyFont="1" applyFill="1" applyBorder="1" applyAlignment="1" quotePrefix="1">
      <alignment horizontal="center"/>
      <protection/>
    </xf>
    <xf numFmtId="0" fontId="66" fillId="0" borderId="0" xfId="59" applyFont="1" applyAlignment="1">
      <alignment horizontal="center"/>
      <protection/>
    </xf>
    <xf numFmtId="7" fontId="23" fillId="0" borderId="0" xfId="59" applyNumberFormat="1" applyFont="1" applyFill="1" applyBorder="1" applyAlignment="1" quotePrefix="1">
      <alignment horizontal="center"/>
      <protection/>
    </xf>
    <xf numFmtId="7" fontId="25" fillId="0" borderId="0" xfId="59" applyNumberFormat="1" applyFont="1" applyFill="1" applyBorder="1">
      <alignment/>
      <protection/>
    </xf>
    <xf numFmtId="5" fontId="26" fillId="33" borderId="0" xfId="44" applyNumberFormat="1" applyFont="1" applyFill="1" applyBorder="1" applyAlignment="1">
      <alignment horizontal="center" wrapText="1"/>
    </xf>
    <xf numFmtId="0" fontId="25" fillId="0" borderId="0" xfId="59" applyFont="1">
      <alignment/>
      <protection/>
    </xf>
    <xf numFmtId="7" fontId="27" fillId="0" borderId="0" xfId="59" applyNumberFormat="1" applyFont="1" applyFill="1" applyBorder="1" applyAlignment="1">
      <alignment horizontal="left" wrapText="1"/>
      <protection/>
    </xf>
    <xf numFmtId="5" fontId="25" fillId="0" borderId="10" xfId="44" applyNumberFormat="1" applyFont="1" applyFill="1" applyBorder="1" applyAlignment="1">
      <alignment horizontal="right"/>
    </xf>
    <xf numFmtId="7" fontId="25" fillId="0" borderId="0" xfId="48" applyNumberFormat="1" applyFont="1" applyFill="1" applyBorder="1" applyAlignment="1">
      <alignment horizontal="left"/>
    </xf>
    <xf numFmtId="5" fontId="25" fillId="0" borderId="11" xfId="45" applyNumberFormat="1" applyFont="1" applyFill="1" applyBorder="1" applyAlignment="1">
      <alignment horizontal="right"/>
    </xf>
    <xf numFmtId="43" fontId="28" fillId="0" borderId="11" xfId="44" applyFont="1" applyFill="1" applyBorder="1" applyAlignment="1">
      <alignment horizontal="right"/>
    </xf>
    <xf numFmtId="164" fontId="25" fillId="0" borderId="11" xfId="45" applyNumberFormat="1" applyFont="1" applyFill="1" applyBorder="1" applyAlignment="1">
      <alignment horizontal="right"/>
    </xf>
    <xf numFmtId="164" fontId="25" fillId="0" borderId="11" xfId="44" applyNumberFormat="1" applyFont="1" applyFill="1" applyBorder="1" applyAlignment="1">
      <alignment horizontal="right"/>
    </xf>
    <xf numFmtId="7" fontId="28" fillId="0" borderId="0" xfId="48" applyNumberFormat="1" applyFont="1" applyFill="1" applyBorder="1" applyAlignment="1">
      <alignment horizontal="center" wrapText="1"/>
    </xf>
    <xf numFmtId="5" fontId="28" fillId="0" borderId="12" xfId="44" applyNumberFormat="1" applyFont="1" applyFill="1" applyBorder="1" applyAlignment="1">
      <alignment horizontal="right"/>
    </xf>
    <xf numFmtId="43" fontId="25" fillId="0" borderId="0" xfId="59" applyNumberFormat="1" applyFont="1">
      <alignment/>
      <protection/>
    </xf>
    <xf numFmtId="7" fontId="25" fillId="0" borderId="0" xfId="59" applyNumberFormat="1" applyFont="1">
      <alignment/>
      <protection/>
    </xf>
    <xf numFmtId="5" fontId="28" fillId="0" borderId="0" xfId="44" applyNumberFormat="1" applyFont="1" applyFill="1" applyBorder="1" applyAlignment="1">
      <alignment horizontal="right"/>
    </xf>
    <xf numFmtId="43" fontId="25" fillId="0" borderId="0" xfId="44" applyNumberFormat="1" applyFont="1" applyFill="1" applyBorder="1" applyAlignment="1">
      <alignment horizontal="right"/>
    </xf>
    <xf numFmtId="7" fontId="27" fillId="0" borderId="0" xfId="48" applyNumberFormat="1" applyFont="1" applyFill="1" applyBorder="1" applyAlignment="1">
      <alignment horizontal="left" wrapText="1"/>
    </xf>
    <xf numFmtId="5" fontId="25" fillId="0" borderId="0" xfId="44" applyNumberFormat="1" applyFont="1" applyFill="1" applyBorder="1" applyAlignment="1">
      <alignment horizontal="right"/>
    </xf>
    <xf numFmtId="41" fontId="25" fillId="0" borderId="0" xfId="44" applyNumberFormat="1" applyFont="1" applyFill="1" applyBorder="1" applyAlignment="1">
      <alignment horizontal="right"/>
    </xf>
    <xf numFmtId="43" fontId="25" fillId="0" borderId="0" xfId="44" applyFont="1" applyFill="1" applyBorder="1" applyAlignment="1">
      <alignment horizontal="right"/>
    </xf>
    <xf numFmtId="164" fontId="25" fillId="0" borderId="0" xfId="44" applyNumberFormat="1" applyFont="1" applyFill="1" applyBorder="1" applyAlignment="1">
      <alignment horizontal="right"/>
    </xf>
    <xf numFmtId="41" fontId="25" fillId="0" borderId="13" xfId="44" applyNumberFormat="1" applyFont="1" applyFill="1" applyBorder="1" applyAlignment="1">
      <alignment horizontal="right"/>
    </xf>
    <xf numFmtId="5" fontId="25" fillId="0" borderId="0" xfId="44" applyNumberFormat="1" applyFont="1" applyBorder="1" applyAlignment="1">
      <alignment horizontal="right"/>
    </xf>
    <xf numFmtId="164" fontId="28" fillId="0" borderId="0" xfId="44" applyNumberFormat="1" applyFont="1" applyFill="1" applyBorder="1" applyAlignment="1">
      <alignment horizontal="right"/>
    </xf>
    <xf numFmtId="7" fontId="25" fillId="0" borderId="0" xfId="48" applyNumberFormat="1" applyFont="1" applyFill="1" applyBorder="1" applyAlignment="1">
      <alignment horizontal="right" wrapText="1"/>
    </xf>
    <xf numFmtId="165" fontId="25" fillId="0" borderId="0" xfId="59" applyNumberFormat="1" applyFont="1" applyBorder="1" applyAlignment="1">
      <alignment horizontal="center"/>
      <protection/>
    </xf>
    <xf numFmtId="38" fontId="25" fillId="0" borderId="0" xfId="59" applyNumberFormat="1" applyFont="1">
      <alignment/>
      <protection/>
    </xf>
    <xf numFmtId="7" fontId="28" fillId="0" borderId="0" xfId="48" applyNumberFormat="1" applyFont="1" applyFill="1" applyBorder="1" applyAlignment="1">
      <alignment horizontal="left"/>
    </xf>
    <xf numFmtId="5" fontId="28" fillId="0" borderId="13" xfId="44" applyNumberFormat="1" applyFont="1" applyFill="1" applyBorder="1" applyAlignment="1">
      <alignment horizontal="right"/>
    </xf>
    <xf numFmtId="164" fontId="28" fillId="0" borderId="14" xfId="44" applyNumberFormat="1" applyFont="1" applyFill="1" applyBorder="1" applyAlignment="1">
      <alignment horizontal="right"/>
    </xf>
    <xf numFmtId="43" fontId="25" fillId="0" borderId="0" xfId="42" applyFont="1" applyAlignment="1">
      <alignment/>
    </xf>
    <xf numFmtId="38" fontId="28" fillId="0" borderId="0" xfId="44" applyNumberFormat="1" applyFont="1" applyFill="1" applyBorder="1" applyAlignment="1">
      <alignment horizontal="right"/>
    </xf>
    <xf numFmtId="166" fontId="28" fillId="0" borderId="15" xfId="49" applyNumberFormat="1" applyFont="1" applyFill="1" applyBorder="1" applyAlignment="1">
      <alignment horizontal="right"/>
    </xf>
    <xf numFmtId="42" fontId="25" fillId="0" borderId="0" xfId="48" applyFont="1" applyFill="1" applyAlignment="1">
      <alignment horizontal="right" wrapText="1"/>
    </xf>
    <xf numFmtId="5" fontId="25" fillId="0" borderId="0" xfId="44" applyNumberFormat="1" applyFont="1" applyFill="1" applyAlignment="1">
      <alignment horizontal="right"/>
    </xf>
    <xf numFmtId="0" fontId="29" fillId="0" borderId="0" xfId="59" applyFont="1">
      <alignment/>
      <protection/>
    </xf>
    <xf numFmtId="5" fontId="25" fillId="0" borderId="0" xfId="44" applyNumberFormat="1" applyFont="1" applyAlignment="1">
      <alignment horizontal="right"/>
    </xf>
    <xf numFmtId="5" fontId="29" fillId="0" borderId="0" xfId="44" applyNumberFormat="1" applyFont="1" applyAlignment="1">
      <alignment horizontal="right"/>
    </xf>
    <xf numFmtId="0" fontId="29" fillId="0" borderId="0" xfId="59" applyFont="1" quotePrefix="1">
      <alignment/>
      <protection/>
    </xf>
    <xf numFmtId="0" fontId="30" fillId="0" borderId="0" xfId="59" applyFont="1">
      <alignment/>
      <protection/>
    </xf>
    <xf numFmtId="5" fontId="30" fillId="0" borderId="0" xfId="44" applyNumberFormat="1" applyFont="1" applyAlignment="1">
      <alignment horizontal="right"/>
    </xf>
    <xf numFmtId="7" fontId="19" fillId="0" borderId="0" xfId="0" applyNumberFormat="1" applyFont="1" applyFill="1" applyBorder="1" applyAlignment="1">
      <alignment/>
    </xf>
    <xf numFmtId="0" fontId="28" fillId="0" borderId="0" xfId="0" applyFont="1" applyBorder="1" applyAlignment="1">
      <alignment/>
    </xf>
    <xf numFmtId="7" fontId="21" fillId="0" borderId="0" xfId="0" applyNumberFormat="1" applyFont="1" applyFill="1" applyBorder="1" applyAlignment="1">
      <alignment horizontal="center"/>
    </xf>
    <xf numFmtId="0" fontId="21" fillId="0" borderId="0" xfId="0" applyFont="1" applyAlignment="1">
      <alignment/>
    </xf>
    <xf numFmtId="7" fontId="22" fillId="0" borderId="0" xfId="0" applyNumberFormat="1" applyFont="1" applyBorder="1" applyAlignment="1">
      <alignment horizontal="center"/>
    </xf>
    <xf numFmtId="0" fontId="31" fillId="0" borderId="0" xfId="0" applyFont="1" applyBorder="1" applyAlignment="1">
      <alignment/>
    </xf>
    <xf numFmtId="7" fontId="22" fillId="0" borderId="0" xfId="0" applyNumberFormat="1" applyFont="1" applyBorder="1" applyAlignment="1" quotePrefix="1">
      <alignment horizontal="center"/>
    </xf>
    <xf numFmtId="7" fontId="22" fillId="0" borderId="0" xfId="0" applyNumberFormat="1" applyFont="1" applyBorder="1" applyAlignment="1">
      <alignment horizontal="centerContinuous"/>
    </xf>
    <xf numFmtId="7" fontId="31" fillId="0" borderId="0" xfId="44" applyNumberFormat="1" applyFont="1" applyBorder="1" applyAlignment="1">
      <alignment horizontal="centerContinuous"/>
    </xf>
    <xf numFmtId="7" fontId="25" fillId="0" borderId="0" xfId="0" applyNumberFormat="1" applyFont="1" applyBorder="1" applyAlignment="1">
      <alignment/>
    </xf>
    <xf numFmtId="7" fontId="28" fillId="34" borderId="13" xfId="44" applyNumberFormat="1" applyFont="1" applyFill="1" applyBorder="1" applyAlignment="1">
      <alignment horizontal="centerContinuous"/>
    </xf>
    <xf numFmtId="7" fontId="28" fillId="34" borderId="0" xfId="44" applyNumberFormat="1" applyFont="1" applyFill="1" applyBorder="1" applyAlignment="1">
      <alignment horizontal="centerContinuous"/>
    </xf>
    <xf numFmtId="0" fontId="25" fillId="0" borderId="0" xfId="0" applyFont="1" applyBorder="1" applyAlignment="1">
      <alignment/>
    </xf>
    <xf numFmtId="7" fontId="27" fillId="0" borderId="0" xfId="44" applyNumberFormat="1" applyFont="1" applyBorder="1" applyAlignment="1">
      <alignment/>
    </xf>
    <xf numFmtId="7" fontId="27" fillId="0" borderId="16" xfId="44" applyNumberFormat="1" applyFont="1" applyBorder="1" applyAlignment="1">
      <alignment/>
    </xf>
    <xf numFmtId="7" fontId="27" fillId="0" borderId="0" xfId="0" applyNumberFormat="1" applyFont="1" applyBorder="1" applyAlignment="1">
      <alignment/>
    </xf>
    <xf numFmtId="7" fontId="27" fillId="0" borderId="17" xfId="44" applyNumberFormat="1" applyFont="1" applyBorder="1" applyAlignment="1">
      <alignment/>
    </xf>
    <xf numFmtId="7" fontId="25" fillId="0" borderId="0" xfId="44" applyNumberFormat="1" applyFont="1" applyBorder="1" applyAlignment="1">
      <alignment/>
    </xf>
    <xf numFmtId="5" fontId="28" fillId="0" borderId="17" xfId="44" applyNumberFormat="1" applyFont="1" applyBorder="1" applyAlignment="1">
      <alignment/>
    </xf>
    <xf numFmtId="7" fontId="25" fillId="0" borderId="17" xfId="44" applyNumberFormat="1" applyFont="1" applyBorder="1" applyAlignment="1">
      <alignment/>
    </xf>
    <xf numFmtId="164" fontId="25" fillId="0" borderId="0" xfId="44" applyNumberFormat="1" applyFont="1" applyBorder="1" applyAlignment="1">
      <alignment/>
    </xf>
    <xf numFmtId="164" fontId="25" fillId="0" borderId="13" xfId="44" applyNumberFormat="1" applyFont="1" applyBorder="1" applyAlignment="1">
      <alignment/>
    </xf>
    <xf numFmtId="164" fontId="25" fillId="0" borderId="18" xfId="44" applyNumberFormat="1" applyFont="1" applyBorder="1" applyAlignment="1">
      <alignment/>
    </xf>
    <xf numFmtId="164" fontId="25" fillId="0" borderId="17" xfId="44" applyNumberFormat="1" applyFont="1" applyBorder="1" applyAlignment="1">
      <alignment/>
    </xf>
    <xf numFmtId="38" fontId="25" fillId="0" borderId="17" xfId="44" applyNumberFormat="1" applyFont="1" applyBorder="1" applyAlignment="1">
      <alignment/>
    </xf>
    <xf numFmtId="38" fontId="25" fillId="0" borderId="13" xfId="44" applyNumberFormat="1" applyFont="1" applyBorder="1" applyAlignment="1">
      <alignment/>
    </xf>
    <xf numFmtId="7" fontId="25" fillId="0" borderId="0" xfId="59" applyNumberFormat="1" applyFont="1" applyBorder="1">
      <alignment/>
      <protection/>
    </xf>
    <xf numFmtId="38" fontId="25" fillId="0" borderId="19" xfId="44" applyNumberFormat="1" applyFont="1" applyFill="1" applyBorder="1" applyAlignment="1">
      <alignment/>
    </xf>
    <xf numFmtId="164" fontId="25" fillId="0" borderId="20" xfId="44" applyNumberFormat="1" applyFont="1" applyBorder="1" applyAlignment="1">
      <alignment/>
    </xf>
    <xf numFmtId="38" fontId="25" fillId="0" borderId="0" xfId="44" applyNumberFormat="1" applyFont="1" applyBorder="1" applyAlignment="1">
      <alignment/>
    </xf>
    <xf numFmtId="7" fontId="25" fillId="0" borderId="18" xfId="44" applyNumberFormat="1" applyFont="1" applyBorder="1" applyAlignment="1">
      <alignment/>
    </xf>
    <xf numFmtId="7" fontId="28" fillId="0" borderId="0" xfId="0" applyNumberFormat="1" applyFont="1" applyBorder="1" applyAlignment="1">
      <alignment/>
    </xf>
    <xf numFmtId="6" fontId="28" fillId="0" borderId="21" xfId="44" applyNumberFormat="1" applyFont="1" applyBorder="1" applyAlignment="1">
      <alignment/>
    </xf>
    <xf numFmtId="0" fontId="25" fillId="0" borderId="0" xfId="0" applyFont="1" applyAlignment="1">
      <alignment/>
    </xf>
    <xf numFmtId="164" fontId="25" fillId="0" borderId="0" xfId="44" applyNumberFormat="1" applyFont="1" applyAlignment="1">
      <alignment/>
    </xf>
    <xf numFmtId="164" fontId="32" fillId="0" borderId="0" xfId="44" applyNumberFormat="1" applyFont="1" applyBorder="1" applyAlignment="1">
      <alignment/>
    </xf>
    <xf numFmtId="0" fontId="33" fillId="0" borderId="0" xfId="0" applyFont="1" applyBorder="1" applyAlignment="1">
      <alignment/>
    </xf>
    <xf numFmtId="43" fontId="34" fillId="0" borderId="0" xfId="59" applyNumberFormat="1" applyFont="1" applyFill="1" applyBorder="1" applyAlignment="1">
      <alignment horizontal="center"/>
      <protection/>
    </xf>
    <xf numFmtId="0" fontId="35" fillId="0" borderId="0" xfId="59" applyFont="1" applyFill="1" applyBorder="1">
      <alignment/>
      <protection/>
    </xf>
    <xf numFmtId="43" fontId="21" fillId="0" borderId="0" xfId="59" applyNumberFormat="1" applyFont="1" applyFill="1" applyAlignment="1">
      <alignment horizontal="center"/>
      <protection/>
    </xf>
    <xf numFmtId="0" fontId="21" fillId="0" borderId="0" xfId="59" applyFont="1" applyAlignment="1">
      <alignment/>
      <protection/>
    </xf>
    <xf numFmtId="43" fontId="22" fillId="0" borderId="0" xfId="59" applyNumberFormat="1" applyFont="1" applyFill="1" applyBorder="1" applyAlignment="1">
      <alignment horizontal="center"/>
      <protection/>
    </xf>
    <xf numFmtId="0" fontId="36" fillId="0" borderId="0" xfId="59" applyFont="1" applyFill="1" applyBorder="1">
      <alignment/>
      <protection/>
    </xf>
    <xf numFmtId="43" fontId="21" fillId="0" borderId="0" xfId="59" applyNumberFormat="1" applyFont="1" applyFill="1" applyBorder="1" applyAlignment="1">
      <alignment horizontal="centerContinuous"/>
      <protection/>
    </xf>
    <xf numFmtId="0" fontId="21" fillId="0" borderId="0" xfId="59" applyFont="1" applyFill="1" applyBorder="1" applyAlignment="1">
      <alignment horizontal="centerContinuous"/>
      <protection/>
    </xf>
    <xf numFmtId="43" fontId="21" fillId="0" borderId="0" xfId="44" applyFont="1" applyFill="1" applyBorder="1" applyAlignment="1">
      <alignment horizontal="centerContinuous"/>
    </xf>
    <xf numFmtId="43" fontId="37" fillId="0" borderId="0" xfId="44" applyFont="1" applyBorder="1" applyAlignment="1">
      <alignment horizontal="centerContinuous"/>
    </xf>
    <xf numFmtId="43" fontId="37" fillId="0" borderId="0" xfId="44" applyFont="1" applyFill="1" applyBorder="1" applyAlignment="1">
      <alignment horizontal="centerContinuous"/>
    </xf>
    <xf numFmtId="0" fontId="37" fillId="0" borderId="0" xfId="59" applyFont="1" applyFill="1" applyBorder="1">
      <alignment/>
      <protection/>
    </xf>
    <xf numFmtId="43" fontId="28" fillId="0" borderId="0" xfId="59" applyNumberFormat="1" applyFont="1" applyFill="1" applyBorder="1" applyAlignment="1">
      <alignment horizontal="left" wrapText="1"/>
      <protection/>
    </xf>
    <xf numFmtId="43" fontId="38" fillId="33" borderId="0" xfId="44" applyFont="1" applyFill="1" applyAlignment="1">
      <alignment horizontal="center" wrapText="1"/>
    </xf>
    <xf numFmtId="43" fontId="38" fillId="33" borderId="0" xfId="44" applyFont="1" applyFill="1" applyBorder="1" applyAlignment="1">
      <alignment horizontal="center" wrapText="1"/>
    </xf>
    <xf numFmtId="0" fontId="28" fillId="0" borderId="0" xfId="59" applyFont="1" applyFill="1" applyBorder="1" applyAlignment="1">
      <alignment horizontal="left" wrapText="1"/>
      <protection/>
    </xf>
    <xf numFmtId="43" fontId="27" fillId="0" borderId="0" xfId="59" applyNumberFormat="1" applyFont="1" applyFill="1" applyBorder="1" applyAlignment="1">
      <alignment horizontal="left" wrapText="1"/>
      <protection/>
    </xf>
    <xf numFmtId="0" fontId="27" fillId="0" borderId="0" xfId="59" applyFont="1" applyFill="1" applyBorder="1" applyAlignment="1">
      <alignment horizontal="left" wrapText="1"/>
      <protection/>
    </xf>
    <xf numFmtId="43" fontId="27" fillId="0" borderId="0" xfId="44" applyFont="1" applyFill="1" applyBorder="1" applyAlignment="1">
      <alignment horizontal="left" wrapText="1"/>
    </xf>
    <xf numFmtId="0" fontId="25" fillId="0" borderId="0" xfId="59" applyFont="1" applyFill="1" applyBorder="1" applyAlignment="1">
      <alignment horizontal="left" wrapText="1"/>
      <protection/>
    </xf>
    <xf numFmtId="43" fontId="25" fillId="0" borderId="0" xfId="59" applyNumberFormat="1" applyFont="1" applyFill="1" applyBorder="1" applyAlignment="1">
      <alignment/>
      <protection/>
    </xf>
    <xf numFmtId="6" fontId="25" fillId="0" borderId="0" xfId="49" applyNumberFormat="1" applyFont="1" applyFill="1" applyBorder="1" applyAlignment="1">
      <alignment/>
    </xf>
    <xf numFmtId="43" fontId="28" fillId="0" borderId="0" xfId="44" applyNumberFormat="1" applyFont="1" applyFill="1" applyBorder="1" applyAlignment="1">
      <alignment/>
    </xf>
    <xf numFmtId="0" fontId="25" fillId="0" borderId="0" xfId="59" applyFont="1" applyFill="1" applyBorder="1">
      <alignment/>
      <protection/>
    </xf>
    <xf numFmtId="0" fontId="25" fillId="0" borderId="0" xfId="0" applyFont="1" applyFill="1" applyBorder="1" applyAlignment="1">
      <alignment/>
    </xf>
    <xf numFmtId="164" fontId="25" fillId="0" borderId="0" xfId="44" applyNumberFormat="1" applyFont="1" applyFill="1" applyBorder="1" applyAlignment="1">
      <alignment/>
    </xf>
    <xf numFmtId="14" fontId="25" fillId="0" borderId="0" xfId="59" applyNumberFormat="1" applyFont="1" applyFill="1" applyBorder="1">
      <alignment/>
      <protection/>
    </xf>
    <xf numFmtId="38" fontId="25" fillId="0" borderId="0" xfId="44" applyNumberFormat="1" applyFont="1" applyFill="1" applyBorder="1" applyAlignment="1">
      <alignment/>
    </xf>
    <xf numFmtId="43" fontId="25" fillId="0" borderId="0" xfId="59" applyNumberFormat="1" applyFont="1" applyFill="1" applyBorder="1">
      <alignment/>
      <protection/>
    </xf>
    <xf numFmtId="38" fontId="25" fillId="0" borderId="14" xfId="44" applyNumberFormat="1" applyFont="1" applyFill="1" applyBorder="1" applyAlignment="1">
      <alignment/>
    </xf>
    <xf numFmtId="43" fontId="29" fillId="0" borderId="14" xfId="44" applyNumberFormat="1" applyFont="1" applyFill="1" applyBorder="1" applyAlignment="1">
      <alignment/>
    </xf>
    <xf numFmtId="164" fontId="28" fillId="0" borderId="15" xfId="44" applyNumberFormat="1" applyFont="1" applyFill="1" applyBorder="1" applyAlignment="1">
      <alignment/>
    </xf>
    <xf numFmtId="43" fontId="25" fillId="0" borderId="0" xfId="44" applyFont="1" applyFill="1" applyBorder="1" applyAlignment="1">
      <alignment/>
    </xf>
    <xf numFmtId="43" fontId="25" fillId="0" borderId="0" xfId="44" applyFont="1" applyFill="1" applyBorder="1" applyAlignment="1">
      <alignment/>
    </xf>
    <xf numFmtId="43" fontId="27" fillId="0" borderId="0" xfId="44" applyFont="1" applyFill="1" applyBorder="1" applyAlignment="1">
      <alignment wrapText="1"/>
    </xf>
    <xf numFmtId="43" fontId="25" fillId="0" borderId="0" xfId="59" applyNumberFormat="1" applyFont="1" applyFill="1" applyBorder="1" applyAlignment="1">
      <alignment horizontal="left"/>
      <protection/>
    </xf>
    <xf numFmtId="43" fontId="28" fillId="0" borderId="0" xfId="59" applyNumberFormat="1" applyFont="1" applyFill="1" applyBorder="1">
      <alignment/>
      <protection/>
    </xf>
    <xf numFmtId="38" fontId="28" fillId="0" borderId="14" xfId="44" applyNumberFormat="1" applyFont="1" applyFill="1" applyBorder="1" applyAlignment="1">
      <alignment/>
    </xf>
    <xf numFmtId="38" fontId="28" fillId="0" borderId="15" xfId="44" applyNumberFormat="1" applyFont="1" applyFill="1" applyBorder="1" applyAlignment="1">
      <alignment/>
    </xf>
    <xf numFmtId="43" fontId="28" fillId="0" borderId="14" xfId="44" applyFont="1" applyFill="1" applyBorder="1" applyAlignment="1">
      <alignment/>
    </xf>
    <xf numFmtId="164" fontId="25" fillId="0" borderId="0" xfId="59" applyNumberFormat="1" applyFont="1" applyFill="1" applyBorder="1">
      <alignment/>
      <protection/>
    </xf>
    <xf numFmtId="43" fontId="28" fillId="0" borderId="0" xfId="44" applyFont="1" applyFill="1" applyBorder="1" applyAlignment="1">
      <alignment/>
    </xf>
    <xf numFmtId="43" fontId="27" fillId="0" borderId="0" xfId="59" applyNumberFormat="1" applyFont="1" applyFill="1" applyBorder="1">
      <alignment/>
      <protection/>
    </xf>
    <xf numFmtId="43" fontId="27" fillId="0" borderId="0" xfId="44" applyFont="1" applyFill="1" applyBorder="1" applyAlignment="1">
      <alignment/>
    </xf>
    <xf numFmtId="5" fontId="25" fillId="0" borderId="0" xfId="59" applyNumberFormat="1" applyFont="1" applyFill="1" applyBorder="1">
      <alignment/>
      <protection/>
    </xf>
    <xf numFmtId="43" fontId="25" fillId="0" borderId="0" xfId="59" applyNumberFormat="1" applyFont="1" applyFill="1" applyBorder="1" applyAlignment="1">
      <alignment horizontal="left" wrapText="1"/>
      <protection/>
    </xf>
    <xf numFmtId="43" fontId="28" fillId="0" borderId="14" xfId="44" applyNumberFormat="1" applyFont="1" applyFill="1" applyBorder="1" applyAlignment="1">
      <alignment/>
    </xf>
    <xf numFmtId="6" fontId="28" fillId="0" borderId="15" xfId="44" applyNumberFormat="1" applyFont="1" applyFill="1" applyBorder="1" applyAlignment="1">
      <alignment/>
    </xf>
    <xf numFmtId="0" fontId="39" fillId="0" borderId="0" xfId="59" applyFont="1" applyFill="1" applyBorder="1">
      <alignment/>
      <protection/>
    </xf>
    <xf numFmtId="0" fontId="31" fillId="0" borderId="0" xfId="59" applyFont="1" applyFill="1" applyBorder="1">
      <alignment/>
      <protection/>
    </xf>
    <xf numFmtId="43" fontId="31" fillId="0" borderId="0" xfId="44" applyFont="1" applyFill="1" applyBorder="1" applyAlignment="1">
      <alignment/>
    </xf>
    <xf numFmtId="43" fontId="31" fillId="0" borderId="0" xfId="44" applyFont="1" applyFill="1" applyBorder="1" applyAlignment="1">
      <alignment horizontal="right"/>
    </xf>
    <xf numFmtId="43" fontId="19" fillId="0" borderId="22" xfId="59" applyNumberFormat="1" applyFont="1" applyBorder="1" applyAlignment="1">
      <alignment horizontal="center"/>
      <protection/>
    </xf>
    <xf numFmtId="43" fontId="19" fillId="0" borderId="23" xfId="59" applyNumberFormat="1" applyFont="1" applyBorder="1" applyAlignment="1">
      <alignment horizontal="center"/>
      <protection/>
    </xf>
    <xf numFmtId="43" fontId="19" fillId="0" borderId="16" xfId="59" applyNumberFormat="1" applyFont="1" applyBorder="1" applyAlignment="1">
      <alignment horizontal="center"/>
      <protection/>
    </xf>
    <xf numFmtId="43" fontId="40" fillId="0" borderId="0" xfId="44" applyFont="1" applyBorder="1" applyAlignment="1">
      <alignment/>
    </xf>
    <xf numFmtId="0" fontId="40" fillId="0" borderId="0" xfId="59" applyFont="1" applyBorder="1">
      <alignment/>
      <protection/>
    </xf>
    <xf numFmtId="43" fontId="21" fillId="0" borderId="24" xfId="59" applyNumberFormat="1" applyFont="1" applyFill="1" applyBorder="1" applyAlignment="1">
      <alignment horizontal="center"/>
      <protection/>
    </xf>
    <xf numFmtId="43" fontId="21" fillId="0" borderId="0" xfId="59" applyNumberFormat="1" applyFont="1" applyFill="1" applyBorder="1" applyAlignment="1">
      <alignment horizontal="center"/>
      <protection/>
    </xf>
    <xf numFmtId="43" fontId="21" fillId="0" borderId="17" xfId="59" applyNumberFormat="1" applyFont="1" applyFill="1" applyBorder="1" applyAlignment="1">
      <alignment horizontal="center"/>
      <protection/>
    </xf>
    <xf numFmtId="43" fontId="36" fillId="0" borderId="0" xfId="44" applyFont="1" applyBorder="1" applyAlignment="1">
      <alignment/>
    </xf>
    <xf numFmtId="0" fontId="36" fillId="0" borderId="0" xfId="59" applyFont="1" applyBorder="1">
      <alignment/>
      <protection/>
    </xf>
    <xf numFmtId="43" fontId="22" fillId="0" borderId="24" xfId="59" applyNumberFormat="1" applyFont="1" applyBorder="1" applyAlignment="1">
      <alignment horizontal="center"/>
      <protection/>
    </xf>
    <xf numFmtId="43" fontId="22" fillId="0" borderId="0" xfId="59" applyNumberFormat="1" applyFont="1" applyBorder="1" applyAlignment="1">
      <alignment horizontal="center"/>
      <protection/>
    </xf>
    <xf numFmtId="43" fontId="22" fillId="0" borderId="17" xfId="59" applyNumberFormat="1" applyFont="1" applyBorder="1" applyAlignment="1">
      <alignment horizontal="center"/>
      <protection/>
    </xf>
    <xf numFmtId="43" fontId="21" fillId="0" borderId="24" xfId="59" applyNumberFormat="1" applyFont="1" applyBorder="1" applyAlignment="1">
      <alignment horizontal="centerContinuous"/>
      <protection/>
    </xf>
    <xf numFmtId="43" fontId="25" fillId="0" borderId="0" xfId="44" applyNumberFormat="1" applyFont="1" applyBorder="1" applyAlignment="1">
      <alignment horizontal="centerContinuous"/>
    </xf>
    <xf numFmtId="43" fontId="25" fillId="0" borderId="17" xfId="44" applyNumberFormat="1" applyFont="1" applyBorder="1" applyAlignment="1">
      <alignment horizontal="centerContinuous"/>
    </xf>
    <xf numFmtId="43" fontId="25" fillId="0" borderId="24" xfId="59" applyNumberFormat="1" applyFont="1" applyBorder="1" applyAlignment="1" quotePrefix="1">
      <alignment wrapText="1"/>
      <protection/>
    </xf>
    <xf numFmtId="43" fontId="25" fillId="0" borderId="0" xfId="44" applyFont="1" applyBorder="1" applyAlignment="1">
      <alignment/>
    </xf>
    <xf numFmtId="0" fontId="25" fillId="0" borderId="0" xfId="59" applyFont="1" applyBorder="1">
      <alignment/>
      <protection/>
    </xf>
    <xf numFmtId="43" fontId="25" fillId="0" borderId="24" xfId="59" applyNumberFormat="1" applyFont="1" applyBorder="1" applyAlignment="1">
      <alignment horizontal="center" wrapText="1"/>
      <protection/>
    </xf>
    <xf numFmtId="43" fontId="28" fillId="33" borderId="22" xfId="44" applyNumberFormat="1" applyFont="1" applyFill="1" applyBorder="1" applyAlignment="1" quotePrefix="1">
      <alignment horizontal="centerContinuous"/>
    </xf>
    <xf numFmtId="14" fontId="28" fillId="33" borderId="23" xfId="44" applyNumberFormat="1" applyFont="1" applyFill="1" applyBorder="1" applyAlignment="1" quotePrefix="1">
      <alignment horizontal="centerContinuous" wrapText="1"/>
    </xf>
    <xf numFmtId="43" fontId="25" fillId="33" borderId="16" xfId="44" applyNumberFormat="1" applyFont="1" applyFill="1" applyBorder="1" applyAlignment="1">
      <alignment horizontal="centerContinuous"/>
    </xf>
    <xf numFmtId="43" fontId="28" fillId="33" borderId="25" xfId="44" applyNumberFormat="1" applyFont="1" applyFill="1" applyBorder="1" applyAlignment="1">
      <alignment horizontal="centerContinuous"/>
    </xf>
    <xf numFmtId="43" fontId="28" fillId="33" borderId="13" xfId="44" applyNumberFormat="1" applyFont="1" applyFill="1" applyBorder="1" applyAlignment="1">
      <alignment horizontal="centerContinuous"/>
    </xf>
    <xf numFmtId="43" fontId="28" fillId="33" borderId="18" xfId="44" applyNumberFormat="1" applyFont="1" applyFill="1" applyBorder="1" applyAlignment="1">
      <alignment horizontal="centerContinuous"/>
    </xf>
    <xf numFmtId="43" fontId="25" fillId="0" borderId="22" xfId="59" applyNumberFormat="1" applyFont="1" applyBorder="1" applyAlignment="1">
      <alignment horizontal="center" wrapText="1"/>
      <protection/>
    </xf>
    <xf numFmtId="43" fontId="28" fillId="0" borderId="22" xfId="44" applyNumberFormat="1" applyFont="1" applyBorder="1" applyAlignment="1">
      <alignment horizontal="centerContinuous"/>
    </xf>
    <xf numFmtId="43" fontId="28" fillId="0" borderId="23" xfId="44" applyNumberFormat="1" applyFont="1" applyBorder="1" applyAlignment="1">
      <alignment horizontal="centerContinuous"/>
    </xf>
    <xf numFmtId="43" fontId="25" fillId="0" borderId="17" xfId="44" applyFont="1" applyFill="1" applyBorder="1" applyAlignment="1">
      <alignment horizontal="right"/>
    </xf>
    <xf numFmtId="43" fontId="28" fillId="0" borderId="24" xfId="59" applyNumberFormat="1" applyFont="1" applyBorder="1" applyAlignment="1">
      <alignment horizontal="center" wrapText="1"/>
      <protection/>
    </xf>
    <xf numFmtId="43" fontId="25" fillId="0" borderId="24" xfId="44" applyFont="1" applyBorder="1" applyAlignment="1">
      <alignment horizontal="right"/>
    </xf>
    <xf numFmtId="43" fontId="25" fillId="0" borderId="24" xfId="59" applyNumberFormat="1" applyFont="1" applyBorder="1" applyAlignment="1">
      <alignment horizontal="left" wrapText="1"/>
      <protection/>
    </xf>
    <xf numFmtId="164" fontId="25" fillId="0" borderId="24" xfId="44" applyNumberFormat="1" applyFont="1" applyBorder="1" applyAlignment="1">
      <alignment horizontal="right"/>
    </xf>
    <xf numFmtId="43" fontId="25" fillId="0" borderId="0" xfId="44" applyFont="1" applyBorder="1" applyAlignment="1">
      <alignment horizontal="right"/>
    </xf>
    <xf numFmtId="164" fontId="25" fillId="0" borderId="25" xfId="44" applyNumberFormat="1" applyFont="1" applyBorder="1" applyAlignment="1">
      <alignment horizontal="right"/>
    </xf>
    <xf numFmtId="164" fontId="25" fillId="0" borderId="13" xfId="44" applyNumberFormat="1" applyFont="1" applyBorder="1" applyAlignment="1">
      <alignment horizontal="right"/>
    </xf>
    <xf numFmtId="5" fontId="28" fillId="0" borderId="18" xfId="44" applyNumberFormat="1" applyFont="1" applyFill="1" applyBorder="1" applyAlignment="1">
      <alignment horizontal="right"/>
    </xf>
    <xf numFmtId="164" fontId="25" fillId="0" borderId="0" xfId="44" applyNumberFormat="1" applyFont="1" applyBorder="1" applyAlignment="1">
      <alignment horizontal="right"/>
    </xf>
    <xf numFmtId="43" fontId="41" fillId="0" borderId="24" xfId="44" applyFont="1" applyBorder="1" applyAlignment="1">
      <alignment horizontal="right"/>
    </xf>
    <xf numFmtId="38" fontId="25" fillId="0" borderId="13" xfId="44" applyNumberFormat="1" applyFont="1" applyBorder="1" applyAlignment="1">
      <alignment horizontal="right"/>
    </xf>
    <xf numFmtId="164" fontId="25" fillId="0" borderId="17" xfId="44" applyNumberFormat="1" applyFont="1" applyFill="1" applyBorder="1" applyAlignment="1">
      <alignment horizontal="right"/>
    </xf>
    <xf numFmtId="43" fontId="28" fillId="0" borderId="0" xfId="44" applyFont="1" applyBorder="1" applyAlignment="1">
      <alignment horizontal="right"/>
    </xf>
    <xf numFmtId="164" fontId="25" fillId="0" borderId="18" xfId="44" applyNumberFormat="1" applyFont="1" applyFill="1" applyBorder="1" applyAlignment="1">
      <alignment horizontal="right"/>
    </xf>
    <xf numFmtId="6" fontId="28" fillId="0" borderId="17" xfId="44" applyNumberFormat="1" applyFont="1" applyFill="1" applyBorder="1" applyAlignment="1">
      <alignment horizontal="right"/>
    </xf>
    <xf numFmtId="38" fontId="25" fillId="0" borderId="17" xfId="44" applyNumberFormat="1" applyFont="1" applyFill="1" applyBorder="1" applyAlignment="1">
      <alignment horizontal="right"/>
    </xf>
    <xf numFmtId="43" fontId="25" fillId="0" borderId="0" xfId="59" applyNumberFormat="1" applyFont="1" applyBorder="1">
      <alignment/>
      <protection/>
    </xf>
    <xf numFmtId="43" fontId="28" fillId="0" borderId="0" xfId="44" applyFont="1" applyBorder="1" applyAlignment="1">
      <alignment/>
    </xf>
    <xf numFmtId="37" fontId="25" fillId="0" borderId="0" xfId="59" applyNumberFormat="1" applyFont="1" applyBorder="1">
      <alignment/>
      <protection/>
    </xf>
    <xf numFmtId="6" fontId="28" fillId="0" borderId="18" xfId="44" applyNumberFormat="1" applyFont="1" applyFill="1" applyBorder="1" applyAlignment="1">
      <alignment horizontal="right"/>
    </xf>
    <xf numFmtId="6" fontId="25" fillId="0" borderId="0" xfId="59" applyNumberFormat="1" applyFont="1" applyBorder="1">
      <alignment/>
      <protection/>
    </xf>
    <xf numFmtId="38" fontId="25" fillId="0" borderId="18" xfId="44" applyNumberFormat="1" applyFont="1" applyFill="1" applyBorder="1" applyAlignment="1">
      <alignment horizontal="right"/>
    </xf>
    <xf numFmtId="43" fontId="25" fillId="0" borderId="24" xfId="0" applyNumberFormat="1" applyFont="1" applyBorder="1" applyAlignment="1">
      <alignment horizontal="left" wrapText="1"/>
    </xf>
    <xf numFmtId="43" fontId="28" fillId="0" borderId="25" xfId="59" applyNumberFormat="1" applyFont="1" applyBorder="1" applyAlignment="1">
      <alignment horizontal="center" wrapText="1"/>
      <protection/>
    </xf>
    <xf numFmtId="43" fontId="25" fillId="0" borderId="25" xfId="44" applyFont="1" applyBorder="1" applyAlignment="1">
      <alignment horizontal="right"/>
    </xf>
    <xf numFmtId="43" fontId="25" fillId="0" borderId="13" xfId="44" applyFont="1" applyBorder="1" applyAlignment="1">
      <alignment horizontal="right"/>
    </xf>
    <xf numFmtId="0" fontId="25" fillId="0" borderId="0" xfId="59" applyFont="1" applyBorder="1" applyAlignment="1">
      <alignment horizontal="left" wrapText="1"/>
      <protection/>
    </xf>
    <xf numFmtId="43" fontId="25" fillId="0" borderId="0" xfId="44" applyNumberFormat="1" applyFont="1" applyBorder="1" applyAlignment="1">
      <alignment horizontal="right"/>
    </xf>
    <xf numFmtId="6" fontId="25" fillId="0" borderId="0" xfId="44" applyNumberFormat="1" applyFont="1" applyBorder="1" applyAlignment="1">
      <alignment horizontal="right"/>
    </xf>
    <xf numFmtId="43" fontId="25" fillId="0" borderId="0" xfId="44" applyNumberFormat="1" applyFont="1" applyBorder="1" applyAlignment="1">
      <alignment horizontal="left"/>
    </xf>
    <xf numFmtId="43" fontId="28" fillId="0" borderId="0" xfId="44" applyNumberFormat="1" applyFont="1" applyBorder="1" applyAlignment="1">
      <alignment horizontal="right"/>
    </xf>
    <xf numFmtId="43" fontId="25" fillId="0" borderId="0" xfId="44" applyNumberFormat="1" applyFont="1" applyBorder="1" applyAlignment="1">
      <alignment/>
    </xf>
    <xf numFmtId="0" fontId="25" fillId="0" borderId="0" xfId="59" applyFont="1" applyBorder="1" applyAlignment="1">
      <alignment wrapText="1"/>
      <protection/>
    </xf>
    <xf numFmtId="0" fontId="31" fillId="0" borderId="0" xfId="59" applyFont="1" applyBorder="1" applyAlignment="1">
      <alignment wrapText="1"/>
      <protection/>
    </xf>
    <xf numFmtId="43" fontId="31" fillId="0" borderId="0" xfId="44" applyNumberFormat="1" applyFont="1" applyBorder="1" applyAlignment="1">
      <alignment/>
    </xf>
    <xf numFmtId="43" fontId="31" fillId="0" borderId="0" xfId="44" applyFont="1" applyBorder="1" applyAlignment="1">
      <alignment/>
    </xf>
    <xf numFmtId="0" fontId="31" fillId="0" borderId="0" xfId="59" applyFont="1" applyBorder="1">
      <alignment/>
      <protection/>
    </xf>
    <xf numFmtId="7" fontId="34" fillId="0" borderId="0" xfId="59" applyNumberFormat="1" applyFont="1" applyFill="1" applyAlignment="1">
      <alignment horizontal="centerContinuous"/>
      <protection/>
    </xf>
    <xf numFmtId="7" fontId="34" fillId="0" borderId="0" xfId="44" applyNumberFormat="1" applyFont="1" applyFill="1" applyAlignment="1">
      <alignment horizontal="centerContinuous"/>
    </xf>
    <xf numFmtId="7" fontId="42" fillId="0" borderId="0" xfId="44" applyNumberFormat="1" applyFont="1" applyAlignment="1">
      <alignment horizontal="centerContinuous"/>
    </xf>
    <xf numFmtId="0" fontId="42" fillId="0" borderId="0" xfId="59" applyFont="1">
      <alignment/>
      <protection/>
    </xf>
    <xf numFmtId="7" fontId="21" fillId="0" borderId="0" xfId="59" applyNumberFormat="1" applyFont="1" applyFill="1" applyAlignment="1">
      <alignment horizontal="centerContinuous"/>
      <protection/>
    </xf>
    <xf numFmtId="7" fontId="31" fillId="0" borderId="0" xfId="44" applyNumberFormat="1" applyFont="1" applyAlignment="1">
      <alignment horizontal="centerContinuous"/>
    </xf>
    <xf numFmtId="7" fontId="25" fillId="0" borderId="0" xfId="44" applyNumberFormat="1" applyFont="1" applyAlignment="1">
      <alignment horizontal="centerContinuous"/>
    </xf>
    <xf numFmtId="0" fontId="43" fillId="0" borderId="0" xfId="59" applyFont="1">
      <alignment/>
      <protection/>
    </xf>
    <xf numFmtId="7" fontId="22" fillId="0" borderId="0" xfId="59" applyNumberFormat="1" applyFont="1" applyFill="1" applyAlignment="1">
      <alignment horizontal="centerContinuous"/>
      <protection/>
    </xf>
    <xf numFmtId="7" fontId="22" fillId="0" borderId="0" xfId="44" applyNumberFormat="1" applyFont="1" applyFill="1" applyAlignment="1">
      <alignment horizontal="centerContinuous"/>
    </xf>
    <xf numFmtId="7" fontId="36" fillId="0" borderId="0" xfId="44" applyNumberFormat="1" applyFont="1" applyAlignment="1">
      <alignment horizontal="centerContinuous"/>
    </xf>
    <xf numFmtId="0" fontId="36" fillId="0" borderId="0" xfId="59" applyFont="1">
      <alignment/>
      <protection/>
    </xf>
    <xf numFmtId="7" fontId="36" fillId="0" borderId="0" xfId="59" applyNumberFormat="1" applyFont="1" applyFill="1" applyAlignment="1">
      <alignment horizontal="centerContinuous"/>
      <protection/>
    </xf>
    <xf numFmtId="7" fontId="36" fillId="0" borderId="0" xfId="44" applyNumberFormat="1" applyFont="1" applyFill="1" applyAlignment="1">
      <alignment horizontal="centerContinuous"/>
    </xf>
    <xf numFmtId="43" fontId="26" fillId="33" borderId="0" xfId="44" applyFont="1" applyFill="1" applyAlignment="1">
      <alignment horizontal="centerContinuous" wrapText="1"/>
    </xf>
    <xf numFmtId="7" fontId="26" fillId="33" borderId="0" xfId="44" applyNumberFormat="1" applyFont="1" applyFill="1" applyAlignment="1">
      <alignment horizontal="center" wrapText="1"/>
    </xf>
    <xf numFmtId="7" fontId="28" fillId="0" borderId="0" xfId="59" applyNumberFormat="1" applyFont="1" applyFill="1" applyAlignment="1">
      <alignment horizontal="left" wrapText="1"/>
      <protection/>
    </xf>
    <xf numFmtId="0" fontId="28" fillId="0" borderId="0" xfId="59" applyFont="1" applyAlignment="1">
      <alignment horizontal="left" wrapText="1"/>
      <protection/>
    </xf>
    <xf numFmtId="7" fontId="28" fillId="0" borderId="0" xfId="59" applyNumberFormat="1" applyFont="1" applyFill="1" applyAlignment="1">
      <alignment horizontal="center" wrapText="1"/>
      <protection/>
    </xf>
    <xf numFmtId="7" fontId="25" fillId="0" borderId="0" xfId="44" applyNumberFormat="1" applyFont="1" applyFill="1" applyAlignment="1">
      <alignment/>
    </xf>
    <xf numFmtId="7" fontId="25" fillId="0" borderId="0" xfId="59" applyNumberFormat="1" applyFont="1" applyFill="1">
      <alignment/>
      <protection/>
    </xf>
    <xf numFmtId="38" fontId="25" fillId="0" borderId="0" xfId="44" applyNumberFormat="1" applyFont="1" applyFill="1" applyAlignment="1">
      <alignment horizontal="right"/>
    </xf>
    <xf numFmtId="7" fontId="28" fillId="0" borderId="0" xfId="59" applyNumberFormat="1" applyFont="1" applyFill="1" applyAlignment="1">
      <alignment horizontal="center"/>
      <protection/>
    </xf>
    <xf numFmtId="164" fontId="25" fillId="0" borderId="14" xfId="44" applyNumberFormat="1" applyFont="1" applyFill="1" applyBorder="1" applyAlignment="1">
      <alignment horizontal="right"/>
    </xf>
    <xf numFmtId="38" fontId="25" fillId="0" borderId="14" xfId="44" applyNumberFormat="1" applyFont="1" applyFill="1" applyBorder="1" applyAlignment="1">
      <alignment horizontal="right"/>
    </xf>
    <xf numFmtId="43" fontId="28" fillId="0" borderId="14" xfId="44" applyNumberFormat="1" applyFont="1" applyBorder="1" applyAlignment="1">
      <alignment horizontal="right"/>
    </xf>
    <xf numFmtId="164" fontId="28" fillId="0" borderId="15" xfId="44" applyNumberFormat="1" applyFont="1" applyBorder="1" applyAlignment="1">
      <alignment horizontal="right"/>
    </xf>
    <xf numFmtId="43" fontId="28" fillId="0" borderId="0" xfId="44" applyNumberFormat="1" applyFont="1" applyFill="1" applyAlignment="1">
      <alignment horizontal="right"/>
    </xf>
    <xf numFmtId="43" fontId="25" fillId="0" borderId="0" xfId="44" applyFont="1" applyAlignment="1">
      <alignment/>
    </xf>
    <xf numFmtId="43" fontId="25" fillId="0" borderId="0" xfId="44" applyFont="1" applyFill="1" applyAlignment="1">
      <alignment horizontal="right"/>
    </xf>
    <xf numFmtId="43" fontId="44" fillId="0" borderId="0" xfId="44" applyNumberFormat="1" applyFont="1" applyFill="1" applyAlignment="1">
      <alignment horizontal="right"/>
    </xf>
    <xf numFmtId="164" fontId="25" fillId="0" borderId="0" xfId="44" applyNumberFormat="1" applyFont="1" applyFill="1" applyAlignment="1">
      <alignment horizontal="right"/>
    </xf>
    <xf numFmtId="7" fontId="45" fillId="0" borderId="0" xfId="59" applyNumberFormat="1" applyFont="1" applyFill="1">
      <alignment/>
      <protection/>
    </xf>
    <xf numFmtId="38" fontId="45" fillId="0" borderId="0" xfId="59" applyNumberFormat="1" applyFont="1">
      <alignment/>
      <protection/>
    </xf>
    <xf numFmtId="7" fontId="25" fillId="0" borderId="0" xfId="59" applyNumberFormat="1" applyFont="1" applyFill="1" applyBorder="1" applyAlignment="1">
      <alignment horizontal="left"/>
      <protection/>
    </xf>
    <xf numFmtId="6" fontId="28" fillId="0" borderId="15" xfId="44" applyNumberFormat="1" applyFont="1" applyFill="1" applyBorder="1" applyAlignment="1">
      <alignment horizontal="right"/>
    </xf>
    <xf numFmtId="43" fontId="28" fillId="0" borderId="15" xfId="44" applyNumberFormat="1" applyFont="1" applyBorder="1" applyAlignment="1">
      <alignment horizontal="right"/>
    </xf>
    <xf numFmtId="0" fontId="33" fillId="0" borderId="0" xfId="59" applyFont="1" applyAlignment="1">
      <alignment horizontal="left" vertical="center" wrapText="1"/>
      <protection/>
    </xf>
    <xf numFmtId="38" fontId="33" fillId="0" borderId="0" xfId="59" applyNumberFormat="1" applyFont="1">
      <alignment/>
      <protection/>
    </xf>
    <xf numFmtId="0" fontId="33" fillId="0" borderId="0" xfId="60" applyFont="1">
      <alignment/>
      <protection/>
    </xf>
    <xf numFmtId="0" fontId="46" fillId="0" borderId="0" xfId="60" applyFont="1" applyAlignment="1">
      <alignment horizontal="center" vertical="center" wrapText="1"/>
      <protection/>
    </xf>
    <xf numFmtId="0" fontId="46" fillId="0" borderId="0" xfId="60" applyFont="1" applyAlignment="1">
      <alignment horizontal="right"/>
      <protection/>
    </xf>
    <xf numFmtId="0" fontId="33" fillId="0" borderId="0" xfId="60" applyFont="1" applyAlignment="1">
      <alignment horizontal="center"/>
      <protection/>
    </xf>
    <xf numFmtId="38" fontId="33" fillId="0" borderId="0" xfId="60" applyNumberFormat="1" applyFont="1">
      <alignment/>
      <protection/>
    </xf>
    <xf numFmtId="0" fontId="46" fillId="0" borderId="0" xfId="60" applyFont="1" applyAlignment="1">
      <alignment horizontal="center"/>
      <protection/>
    </xf>
    <xf numFmtId="5" fontId="47" fillId="0" borderId="0" xfId="60" applyNumberFormat="1" applyFont="1" applyAlignment="1">
      <alignment horizontal="right"/>
      <protection/>
    </xf>
    <xf numFmtId="5" fontId="33" fillId="0" borderId="0" xfId="60" applyNumberFormat="1" applyFont="1" applyFill="1" applyAlignment="1">
      <alignment horizontal="center"/>
      <protection/>
    </xf>
    <xf numFmtId="5" fontId="33" fillId="0" borderId="0" xfId="60" applyNumberFormat="1" applyFont="1" applyAlignment="1">
      <alignment horizontal="center"/>
      <protection/>
    </xf>
    <xf numFmtId="0" fontId="36" fillId="0" borderId="0" xfId="60" applyFont="1">
      <alignment/>
      <protection/>
    </xf>
    <xf numFmtId="38" fontId="36" fillId="0" borderId="0" xfId="60" applyNumberFormat="1" applyFont="1">
      <alignment/>
      <protection/>
    </xf>
    <xf numFmtId="0" fontId="47" fillId="0" borderId="0" xfId="59" applyFont="1" applyAlignment="1">
      <alignment horizontal="right"/>
      <protection/>
    </xf>
    <xf numFmtId="5" fontId="33" fillId="0" borderId="0" xfId="59" applyNumberFormat="1" applyFont="1" applyBorder="1">
      <alignment/>
      <protection/>
    </xf>
    <xf numFmtId="5" fontId="33" fillId="0" borderId="0" xfId="59" applyNumberFormat="1" applyFont="1" applyBorder="1" applyAlignment="1">
      <alignment horizontal="center"/>
      <protection/>
    </xf>
    <xf numFmtId="0" fontId="33" fillId="0" borderId="0" xfId="59" applyFont="1">
      <alignment/>
      <protection/>
    </xf>
    <xf numFmtId="43" fontId="36" fillId="0" borderId="0" xfId="44" applyFont="1" applyAlignment="1">
      <alignment/>
    </xf>
    <xf numFmtId="167" fontId="34" fillId="0" borderId="0" xfId="44" applyNumberFormat="1" applyFont="1" applyAlignment="1">
      <alignment horizontal="center"/>
    </xf>
    <xf numFmtId="43" fontId="48" fillId="0" borderId="0" xfId="59" applyNumberFormat="1" applyFont="1" applyBorder="1">
      <alignment/>
      <protection/>
    </xf>
    <xf numFmtId="167" fontId="22" fillId="0" borderId="0" xfId="44" applyNumberFormat="1" applyFont="1" applyAlignment="1">
      <alignment horizontal="left"/>
    </xf>
    <xf numFmtId="167" fontId="36" fillId="0" borderId="0" xfId="44" applyNumberFormat="1" applyFont="1" applyAlignment="1">
      <alignment horizontal="centerContinuous"/>
    </xf>
    <xf numFmtId="43" fontId="36" fillId="0" borderId="0" xfId="59" applyNumberFormat="1" applyFont="1" applyBorder="1">
      <alignment/>
      <protection/>
    </xf>
    <xf numFmtId="167" fontId="22" fillId="0" borderId="0" xfId="44" applyNumberFormat="1" applyFont="1" applyAlignment="1">
      <alignment horizontal="center"/>
    </xf>
    <xf numFmtId="43" fontId="22" fillId="0" borderId="0" xfId="59" applyNumberFormat="1" applyFont="1" applyBorder="1">
      <alignment/>
      <protection/>
    </xf>
    <xf numFmtId="167" fontId="28" fillId="0" borderId="0" xfId="44" applyNumberFormat="1" applyFont="1" applyFill="1" applyAlignment="1">
      <alignment horizontal="centerContinuous"/>
    </xf>
    <xf numFmtId="43" fontId="37" fillId="0" borderId="0" xfId="59" applyNumberFormat="1" applyFont="1" applyBorder="1">
      <alignment/>
      <protection/>
    </xf>
    <xf numFmtId="43" fontId="28" fillId="0" borderId="0" xfId="59" applyNumberFormat="1" applyFont="1" applyBorder="1" applyAlignment="1">
      <alignment horizontal="left"/>
      <protection/>
    </xf>
    <xf numFmtId="167" fontId="28" fillId="0" borderId="0" xfId="44" applyNumberFormat="1" applyFont="1" applyAlignment="1">
      <alignment horizontal="left"/>
    </xf>
    <xf numFmtId="167" fontId="25" fillId="0" borderId="0" xfId="44" applyNumberFormat="1" applyFont="1" applyAlignment="1">
      <alignment/>
    </xf>
    <xf numFmtId="167" fontId="25" fillId="0" borderId="0" xfId="44" applyNumberFormat="1" applyFont="1" applyFill="1" applyAlignment="1">
      <alignment/>
    </xf>
    <xf numFmtId="167" fontId="25" fillId="0" borderId="0" xfId="44" applyNumberFormat="1" applyFont="1" applyAlignment="1">
      <alignment horizontal="left"/>
    </xf>
    <xf numFmtId="164" fontId="25" fillId="0" borderId="0" xfId="44" applyNumberFormat="1" applyFont="1" applyFill="1" applyAlignment="1">
      <alignment/>
    </xf>
    <xf numFmtId="38" fontId="25" fillId="0" borderId="0" xfId="44" applyNumberFormat="1" applyFont="1" applyFill="1" applyAlignment="1">
      <alignment/>
    </xf>
    <xf numFmtId="167" fontId="28" fillId="0" borderId="0" xfId="44" applyNumberFormat="1" applyFont="1" applyAlignment="1">
      <alignment horizontal="center"/>
    </xf>
    <xf numFmtId="164" fontId="25" fillId="0" borderId="14" xfId="44" applyNumberFormat="1" applyFont="1" applyFill="1" applyBorder="1" applyAlignment="1">
      <alignment/>
    </xf>
    <xf numFmtId="38" fontId="28" fillId="0" borderId="14" xfId="44" applyNumberFormat="1" applyFont="1" applyBorder="1" applyAlignment="1">
      <alignment horizontal="right"/>
    </xf>
    <xf numFmtId="164" fontId="28" fillId="0" borderId="15" xfId="44" applyNumberFormat="1" applyFont="1" applyBorder="1" applyAlignment="1">
      <alignment/>
    </xf>
    <xf numFmtId="43" fontId="28" fillId="0" borderId="0" xfId="44" applyNumberFormat="1" applyFont="1" applyFill="1" applyAlignment="1">
      <alignment/>
    </xf>
    <xf numFmtId="43" fontId="28" fillId="0" borderId="0" xfId="44" applyNumberFormat="1" applyFont="1" applyAlignment="1">
      <alignment/>
    </xf>
    <xf numFmtId="43" fontId="25" fillId="0" borderId="0" xfId="44" applyFont="1" applyAlignment="1">
      <alignment/>
    </xf>
    <xf numFmtId="164" fontId="28" fillId="0" borderId="0" xfId="44" applyNumberFormat="1" applyFont="1" applyFill="1" applyAlignment="1">
      <alignment/>
    </xf>
    <xf numFmtId="164" fontId="28" fillId="0" borderId="14" xfId="44" applyNumberFormat="1" applyFont="1" applyFill="1" applyBorder="1" applyAlignment="1">
      <alignment/>
    </xf>
    <xf numFmtId="43" fontId="28" fillId="0" borderId="0" xfId="44" applyNumberFormat="1" applyFont="1" applyBorder="1" applyAlignment="1">
      <alignment/>
    </xf>
    <xf numFmtId="43" fontId="25" fillId="0" borderId="0" xfId="44" applyFont="1" applyBorder="1" applyAlignment="1">
      <alignment/>
    </xf>
    <xf numFmtId="167" fontId="25" fillId="0" borderId="0" xfId="44" applyNumberFormat="1" applyFont="1" applyAlignment="1">
      <alignment/>
    </xf>
    <xf numFmtId="43" fontId="44" fillId="0" borderId="0" xfId="44" applyNumberFormat="1" applyFont="1" applyFill="1" applyAlignment="1">
      <alignment/>
    </xf>
    <xf numFmtId="43" fontId="45" fillId="0" borderId="0" xfId="44" applyFont="1" applyFill="1" applyAlignment="1">
      <alignment/>
    </xf>
    <xf numFmtId="43" fontId="45" fillId="0" borderId="0" xfId="59" applyNumberFormat="1" applyFont="1" applyBorder="1">
      <alignment/>
      <protection/>
    </xf>
    <xf numFmtId="6" fontId="28" fillId="0" borderId="15" xfId="44" applyNumberFormat="1" applyFont="1" applyBorder="1" applyAlignment="1">
      <alignment/>
    </xf>
    <xf numFmtId="167" fontId="25" fillId="0" borderId="0" xfId="44" applyNumberFormat="1" applyFont="1" applyBorder="1" applyAlignment="1">
      <alignment/>
    </xf>
    <xf numFmtId="5" fontId="33" fillId="0" borderId="0" xfId="44" applyNumberFormat="1" applyFont="1" applyBorder="1" applyAlignment="1">
      <alignment/>
    </xf>
    <xf numFmtId="167" fontId="33" fillId="0" borderId="0" xfId="44" applyNumberFormat="1" applyFont="1" applyAlignment="1">
      <alignment horizontal="left"/>
    </xf>
    <xf numFmtId="167" fontId="33" fillId="0" borderId="0" xfId="44" applyNumberFormat="1" applyFont="1" applyAlignment="1">
      <alignment/>
    </xf>
    <xf numFmtId="167" fontId="33" fillId="0" borderId="0" xfId="44" applyNumberFormat="1" applyFont="1" applyBorder="1" applyAlignment="1">
      <alignment/>
    </xf>
    <xf numFmtId="43" fontId="33" fillId="0" borderId="0" xfId="59" applyNumberFormat="1" applyFont="1" applyBorder="1">
      <alignment/>
      <protection/>
    </xf>
    <xf numFmtId="167" fontId="36" fillId="0" borderId="0" xfId="44" applyNumberFormat="1" applyFont="1" applyAlignment="1">
      <alignment/>
    </xf>
    <xf numFmtId="0" fontId="34" fillId="0" borderId="0" xfId="59" applyFont="1" applyBorder="1" applyAlignment="1">
      <alignment horizontal="centerContinuous"/>
      <protection/>
    </xf>
    <xf numFmtId="43" fontId="34" fillId="0" borderId="0" xfId="44" applyFont="1" applyFill="1" applyAlignment="1">
      <alignment horizontal="centerContinuous"/>
    </xf>
    <xf numFmtId="43" fontId="34" fillId="0" borderId="0" xfId="44" applyFont="1" applyBorder="1" applyAlignment="1">
      <alignment horizontal="centerContinuous"/>
    </xf>
    <xf numFmtId="43" fontId="42" fillId="0" borderId="0" xfId="44" applyFont="1" applyBorder="1" applyAlignment="1">
      <alignment horizontal="centerContinuous"/>
    </xf>
    <xf numFmtId="43" fontId="42" fillId="0" borderId="0" xfId="44" applyFont="1" applyBorder="1" applyAlignment="1">
      <alignment/>
    </xf>
    <xf numFmtId="0" fontId="42" fillId="0" borderId="0" xfId="59" applyFont="1" applyBorder="1">
      <alignment/>
      <protection/>
    </xf>
    <xf numFmtId="43" fontId="21" fillId="0" borderId="0" xfId="44" applyFont="1" applyFill="1" applyAlignment="1">
      <alignment horizontal="centerContinuous"/>
    </xf>
    <xf numFmtId="43" fontId="25" fillId="0" borderId="0" xfId="44" applyFont="1" applyBorder="1" applyAlignment="1">
      <alignment horizontal="centerContinuous"/>
    </xf>
    <xf numFmtId="0" fontId="22" fillId="0" borderId="0" xfId="59" applyFont="1" applyBorder="1" applyAlignment="1">
      <alignment horizontal="centerContinuous"/>
      <protection/>
    </xf>
    <xf numFmtId="43" fontId="22" fillId="0" borderId="0" xfId="44" applyFont="1" applyFill="1" applyAlignment="1">
      <alignment horizontal="centerContinuous"/>
    </xf>
    <xf numFmtId="43" fontId="22" fillId="0" borderId="0" xfId="44" applyFont="1" applyBorder="1" applyAlignment="1">
      <alignment horizontal="centerContinuous"/>
    </xf>
    <xf numFmtId="43" fontId="36" fillId="0" borderId="0" xfId="44" applyFont="1" applyBorder="1" applyAlignment="1">
      <alignment horizontal="centerContinuous"/>
    </xf>
    <xf numFmtId="7" fontId="22" fillId="0" borderId="0" xfId="59" applyNumberFormat="1" applyFont="1" applyBorder="1" applyAlignment="1">
      <alignment horizontal="centerContinuous"/>
      <protection/>
    </xf>
    <xf numFmtId="0" fontId="25" fillId="0" borderId="0" xfId="59" applyFont="1" applyBorder="1" applyAlignment="1">
      <alignment horizontal="centerContinuous"/>
      <protection/>
    </xf>
    <xf numFmtId="43" fontId="26" fillId="33" borderId="0" xfId="44" applyFont="1" applyFill="1" applyBorder="1" applyAlignment="1">
      <alignment horizontal="center" wrapText="1"/>
    </xf>
    <xf numFmtId="0" fontId="28" fillId="0" borderId="0" xfId="59" applyFont="1" applyBorder="1" applyAlignment="1">
      <alignment horizontal="center" wrapText="1"/>
      <protection/>
    </xf>
    <xf numFmtId="43" fontId="25" fillId="0" borderId="0" xfId="44" applyFont="1" applyFill="1" applyAlignment="1">
      <alignment/>
    </xf>
    <xf numFmtId="43" fontId="25" fillId="0" borderId="0" xfId="44" applyFont="1" applyBorder="1" applyAlignment="1">
      <alignment horizontal="left" wrapText="1"/>
    </xf>
    <xf numFmtId="0" fontId="25" fillId="0" borderId="0" xfId="59" applyFont="1" applyBorder="1" applyAlignment="1">
      <alignment horizontal="right"/>
      <protection/>
    </xf>
    <xf numFmtId="38" fontId="25" fillId="0" borderId="0" xfId="59" applyNumberFormat="1" applyFont="1" applyBorder="1">
      <alignment/>
      <protection/>
    </xf>
    <xf numFmtId="41" fontId="25" fillId="0" borderId="0" xfId="44" applyNumberFormat="1" applyFont="1" applyBorder="1" applyAlignment="1">
      <alignment horizontal="right"/>
    </xf>
    <xf numFmtId="38" fontId="25" fillId="0" borderId="0" xfId="59" applyNumberFormat="1" applyFont="1" applyBorder="1" applyAlignment="1">
      <alignment horizontal="right"/>
      <protection/>
    </xf>
    <xf numFmtId="38" fontId="28" fillId="0" borderId="0" xfId="59" applyNumberFormat="1" applyFont="1" applyBorder="1">
      <alignment/>
      <protection/>
    </xf>
    <xf numFmtId="38" fontId="28" fillId="0" borderId="0" xfId="59" applyNumberFormat="1" applyFont="1" applyBorder="1" applyAlignment="1">
      <alignment horizontal="center" wrapText="1"/>
      <protection/>
    </xf>
    <xf numFmtId="43" fontId="44" fillId="0" borderId="0" xfId="44" applyFont="1" applyBorder="1" applyAlignment="1">
      <alignment horizontal="right"/>
    </xf>
    <xf numFmtId="43" fontId="45" fillId="0" borderId="0" xfId="44" applyFont="1" applyFill="1" applyAlignment="1">
      <alignment horizontal="right"/>
    </xf>
    <xf numFmtId="43" fontId="41" fillId="0" borderId="0" xfId="44" applyFont="1" applyBorder="1" applyAlignment="1">
      <alignment horizontal="right"/>
    </xf>
    <xf numFmtId="164" fontId="28" fillId="0" borderId="14" xfId="44" applyNumberFormat="1" applyFont="1" applyBorder="1" applyAlignment="1">
      <alignment horizontal="right"/>
    </xf>
    <xf numFmtId="38" fontId="45" fillId="0" borderId="0" xfId="59" applyNumberFormat="1" applyFont="1" applyBorder="1">
      <alignment/>
      <protection/>
    </xf>
    <xf numFmtId="43" fontId="45" fillId="0" borderId="0" xfId="44" applyFont="1" applyBorder="1" applyAlignment="1">
      <alignment horizontal="right"/>
    </xf>
    <xf numFmtId="38" fontId="45" fillId="0" borderId="0" xfId="59" applyNumberFormat="1" applyFont="1" applyBorder="1" applyAlignment="1">
      <alignment horizontal="right"/>
      <protection/>
    </xf>
    <xf numFmtId="0" fontId="28" fillId="0" borderId="0" xfId="59" applyFont="1" applyBorder="1">
      <alignment/>
      <protection/>
    </xf>
    <xf numFmtId="7" fontId="49" fillId="0" borderId="0" xfId="59" applyNumberFormat="1" applyFont="1" applyFill="1" applyBorder="1" applyAlignment="1">
      <alignment horizontal="center"/>
      <protection/>
    </xf>
    <xf numFmtId="7" fontId="49" fillId="0" borderId="0" xfId="0" applyNumberFormat="1" applyFont="1" applyFill="1" applyBorder="1" applyAlignment="1">
      <alignment/>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urrency" xfId="46"/>
    <cellStyle name="Currency [0]" xfId="47"/>
    <cellStyle name="Currency [0] 2" xfId="48"/>
    <cellStyle name="Currency 2" xfId="49"/>
    <cellStyle name="Explanatory Text" xfId="50"/>
    <cellStyle name="Good" xfId="51"/>
    <cellStyle name="Heading 1" xfId="52"/>
    <cellStyle name="Heading 2" xfId="53"/>
    <cellStyle name="Heading 3" xfId="54"/>
    <cellStyle name="Heading 4" xfId="55"/>
    <cellStyle name="Input" xfId="56"/>
    <cellStyle name="Linked Cell" xfId="57"/>
    <cellStyle name="Neutral" xfId="58"/>
    <cellStyle name="Normal 9" xfId="59"/>
    <cellStyle name="Normal 9 2" xfId="60"/>
    <cellStyle name="Note"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6</xdr:row>
      <xdr:rowOff>28575</xdr:rowOff>
    </xdr:from>
    <xdr:ext cx="190500" cy="933450"/>
    <xdr:sp>
      <xdr:nvSpPr>
        <xdr:cNvPr id="1" name="Rectangle 1"/>
        <xdr:cNvSpPr>
          <a:spLocks/>
        </xdr:cNvSpPr>
      </xdr:nvSpPr>
      <xdr:spPr>
        <a:xfrm>
          <a:off x="4619625"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28575</xdr:rowOff>
    </xdr:from>
    <xdr:ext cx="190500" cy="933450"/>
    <xdr:sp>
      <xdr:nvSpPr>
        <xdr:cNvPr id="2" name="Rectangle 2"/>
        <xdr:cNvSpPr>
          <a:spLocks/>
        </xdr:cNvSpPr>
      </xdr:nvSpPr>
      <xdr:spPr>
        <a:xfrm>
          <a:off x="4619625"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28575</xdr:rowOff>
    </xdr:from>
    <xdr:ext cx="190500" cy="933450"/>
    <xdr:sp>
      <xdr:nvSpPr>
        <xdr:cNvPr id="3" name="Rectangle 1"/>
        <xdr:cNvSpPr>
          <a:spLocks/>
        </xdr:cNvSpPr>
      </xdr:nvSpPr>
      <xdr:spPr>
        <a:xfrm>
          <a:off x="4619625"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28575</xdr:rowOff>
    </xdr:from>
    <xdr:ext cx="190500" cy="933450"/>
    <xdr:sp>
      <xdr:nvSpPr>
        <xdr:cNvPr id="4" name="Rectangle 2"/>
        <xdr:cNvSpPr>
          <a:spLocks/>
        </xdr:cNvSpPr>
      </xdr:nvSpPr>
      <xdr:spPr>
        <a:xfrm>
          <a:off x="4619625"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28575</xdr:rowOff>
    </xdr:from>
    <xdr:ext cx="190500" cy="933450"/>
    <xdr:sp>
      <xdr:nvSpPr>
        <xdr:cNvPr id="5" name="Rectangle 1"/>
        <xdr:cNvSpPr>
          <a:spLocks/>
        </xdr:cNvSpPr>
      </xdr:nvSpPr>
      <xdr:spPr>
        <a:xfrm>
          <a:off x="4619625"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28575</xdr:rowOff>
    </xdr:from>
    <xdr:ext cx="190500" cy="933450"/>
    <xdr:sp>
      <xdr:nvSpPr>
        <xdr:cNvPr id="6" name="Rectangle 2"/>
        <xdr:cNvSpPr>
          <a:spLocks/>
        </xdr:cNvSpPr>
      </xdr:nvSpPr>
      <xdr:spPr>
        <a:xfrm>
          <a:off x="4619625"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28575</xdr:rowOff>
    </xdr:from>
    <xdr:ext cx="190500" cy="933450"/>
    <xdr:sp>
      <xdr:nvSpPr>
        <xdr:cNvPr id="7" name="Rectangle 1"/>
        <xdr:cNvSpPr>
          <a:spLocks/>
        </xdr:cNvSpPr>
      </xdr:nvSpPr>
      <xdr:spPr>
        <a:xfrm>
          <a:off x="4619625"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28575</xdr:rowOff>
    </xdr:from>
    <xdr:ext cx="190500" cy="933450"/>
    <xdr:sp>
      <xdr:nvSpPr>
        <xdr:cNvPr id="8" name="Rectangle 2"/>
        <xdr:cNvSpPr>
          <a:spLocks/>
        </xdr:cNvSpPr>
      </xdr:nvSpPr>
      <xdr:spPr>
        <a:xfrm>
          <a:off x="4619625"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28575</xdr:rowOff>
    </xdr:from>
    <xdr:ext cx="190500" cy="933450"/>
    <xdr:sp>
      <xdr:nvSpPr>
        <xdr:cNvPr id="9" name="Rectangle 1"/>
        <xdr:cNvSpPr>
          <a:spLocks/>
        </xdr:cNvSpPr>
      </xdr:nvSpPr>
      <xdr:spPr>
        <a:xfrm>
          <a:off x="4619625"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28575</xdr:rowOff>
    </xdr:from>
    <xdr:ext cx="190500" cy="933450"/>
    <xdr:sp>
      <xdr:nvSpPr>
        <xdr:cNvPr id="10" name="Rectangle 2"/>
        <xdr:cNvSpPr>
          <a:spLocks/>
        </xdr:cNvSpPr>
      </xdr:nvSpPr>
      <xdr:spPr>
        <a:xfrm>
          <a:off x="4619625"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Q19%20Financial%20Result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Q19"/>
      <sheetName val="Balance Sheet-1"/>
      <sheetName val="Income Statement-2"/>
      <sheetName val="Equity QTD-3"/>
      <sheetName val="Earned Incurred QTD-4"/>
      <sheetName val="Premiums QTD-5"/>
      <sheetName val="Losses Incurred QTD-6"/>
      <sheetName val="Loss Expenses QTD-7"/>
      <sheetName val="Unpaid Loss Reserves-8"/>
      <sheetName val="Unpaid Loss Expense Reserves-9"/>
      <sheetName val="Loss Expenses Paid QTD-10"/>
      <sheetName val="Business Summary pg-1"/>
      <sheetName val="Balance pg-2"/>
      <sheetName val="Income pg-3"/>
      <sheetName val="Written Premium-4"/>
      <sheetName val="Earned Premium-5"/>
      <sheetName val="In-Force Policies QTD-6"/>
      <sheetName val="In-Force Policies YTD-7"/>
      <sheetName val="Dwelling Business-8"/>
      <sheetName val="Commercial Business-9 "/>
      <sheetName val="Crime Business-10"/>
      <sheetName val="Underwriting Expenses-11"/>
      <sheetName val="Expense Ratio-12"/>
      <sheetName val="New Claims Reported-13"/>
      <sheetName val="Open Claims Inventory-14"/>
      <sheetName val="Claims &amp; Claims Expenses-15"/>
      <sheetName val="Loss Ratio-16"/>
      <sheetName val="Combined Ratio-17"/>
      <sheetName val="UW Gain (Loss)-18"/>
      <sheetName val="Large Losses-19"/>
      <sheetName val="Paid Losses &amp; LAE-20"/>
      <sheetName val="Claims Closed-21"/>
      <sheetName val="Dwelling-22"/>
      <sheetName val="Commercial-23"/>
      <sheetName val="Frequency-24"/>
      <sheetName val="Balance Sheet Flux Analysis - 1"/>
      <sheetName val="Balance Sheet Flux Analysis - 2"/>
      <sheetName val="IS Flux Analysis - 1 "/>
      <sheetName val="IS Flux Analysis - 2"/>
      <sheetName val="Claims Incurred"/>
      <sheetName val="Underwriting Expenses - 1"/>
      <sheetName val="Underwriting Expenses - 2"/>
      <sheetName val="Business Results - 1"/>
      <sheetName val="Business Results - 2"/>
      <sheetName val="Business Results - 3"/>
    </sheetNames>
    <sheetDataSet>
      <sheetData sheetId="0">
        <row r="22">
          <cell r="F22">
            <v>9030562</v>
          </cell>
        </row>
        <row r="27">
          <cell r="F27">
            <v>1235608</v>
          </cell>
        </row>
        <row r="31">
          <cell r="F31">
            <v>1140414</v>
          </cell>
        </row>
        <row r="35">
          <cell r="F35">
            <v>81623</v>
          </cell>
        </row>
        <row r="42">
          <cell r="F42">
            <v>98991</v>
          </cell>
        </row>
        <row r="50">
          <cell r="F50">
            <v>23957</v>
          </cell>
        </row>
        <row r="62">
          <cell r="E62">
            <v>-1551161</v>
          </cell>
        </row>
        <row r="63">
          <cell r="E63">
            <v>-586761</v>
          </cell>
        </row>
        <row r="64">
          <cell r="E64">
            <v>-5270</v>
          </cell>
        </row>
        <row r="66">
          <cell r="E66">
            <v>-1113516</v>
          </cell>
        </row>
        <row r="67">
          <cell r="E67">
            <v>-410357</v>
          </cell>
        </row>
        <row r="68">
          <cell r="E68">
            <v>-2833</v>
          </cell>
        </row>
        <row r="126">
          <cell r="F126">
            <v>-107930</v>
          </cell>
        </row>
        <row r="130">
          <cell r="F130">
            <v>-1258</v>
          </cell>
        </row>
        <row r="134">
          <cell r="F134">
            <v>-5839</v>
          </cell>
        </row>
        <row r="143">
          <cell r="F143">
            <v>-162282</v>
          </cell>
        </row>
        <row r="168">
          <cell r="F168">
            <v>-297660</v>
          </cell>
        </row>
        <row r="171">
          <cell r="F171">
            <v>-610301</v>
          </cell>
        </row>
        <row r="174">
          <cell r="F174">
            <v>-971566</v>
          </cell>
        </row>
        <row r="177">
          <cell r="F177">
            <v>-278193</v>
          </cell>
        </row>
        <row r="184">
          <cell r="F184">
            <v>-58493</v>
          </cell>
        </row>
        <row r="208">
          <cell r="E208">
            <v>15</v>
          </cell>
        </row>
        <row r="209">
          <cell r="E209">
            <v>2</v>
          </cell>
        </row>
        <row r="211">
          <cell r="E211">
            <v>31776</v>
          </cell>
        </row>
        <row r="212">
          <cell r="E212">
            <v>15512</v>
          </cell>
        </row>
        <row r="214">
          <cell r="E214">
            <v>-1266714</v>
          </cell>
        </row>
        <row r="215">
          <cell r="E215">
            <v>-467401</v>
          </cell>
        </row>
        <row r="216">
          <cell r="E216">
            <v>-3311</v>
          </cell>
        </row>
        <row r="251">
          <cell r="F251">
            <v>-65261</v>
          </cell>
        </row>
        <row r="258">
          <cell r="F258">
            <v>1193</v>
          </cell>
        </row>
        <row r="260">
          <cell r="E260">
            <v>-500</v>
          </cell>
        </row>
        <row r="261">
          <cell r="E261">
            <v>-3173</v>
          </cell>
        </row>
        <row r="262">
          <cell r="F262">
            <v>-3673</v>
          </cell>
        </row>
        <row r="275">
          <cell r="E275">
            <v>-150</v>
          </cell>
        </row>
        <row r="276">
          <cell r="E276">
            <v>-70</v>
          </cell>
        </row>
        <row r="278">
          <cell r="F278">
            <v>-220</v>
          </cell>
        </row>
        <row r="365">
          <cell r="F365">
            <v>-2</v>
          </cell>
        </row>
        <row r="368">
          <cell r="F368">
            <v>-4365</v>
          </cell>
        </row>
        <row r="372">
          <cell r="F372">
            <v>138306</v>
          </cell>
        </row>
        <row r="374">
          <cell r="F374">
            <v>133939</v>
          </cell>
        </row>
        <row r="377">
          <cell r="F377">
            <v>18125</v>
          </cell>
        </row>
        <row r="379">
          <cell r="F379">
            <v>4000</v>
          </cell>
        </row>
        <row r="382">
          <cell r="F382">
            <v>13464</v>
          </cell>
        </row>
        <row r="384">
          <cell r="F384">
            <v>35589</v>
          </cell>
        </row>
        <row r="589">
          <cell r="F589">
            <v>761336</v>
          </cell>
        </row>
      </sheetData>
      <sheetData sheetId="8">
        <row r="9">
          <cell r="B9">
            <v>0</v>
          </cell>
          <cell r="C9">
            <v>767115</v>
          </cell>
          <cell r="D9">
            <v>67481</v>
          </cell>
          <cell r="E9">
            <v>135819</v>
          </cell>
        </row>
        <row r="10">
          <cell r="B10">
            <v>0</v>
          </cell>
          <cell r="C10">
            <v>136846</v>
          </cell>
          <cell r="D10">
            <v>19100</v>
          </cell>
          <cell r="E10">
            <v>0</v>
          </cell>
        </row>
        <row r="11">
          <cell r="B11">
            <v>0</v>
          </cell>
          <cell r="C11">
            <v>0</v>
          </cell>
          <cell r="D11">
            <v>0</v>
          </cell>
          <cell r="E11">
            <v>0</v>
          </cell>
        </row>
        <row r="16">
          <cell r="B16">
            <v>75363</v>
          </cell>
          <cell r="C16">
            <v>186270</v>
          </cell>
          <cell r="D16">
            <v>0</v>
          </cell>
          <cell r="E16">
            <v>0</v>
          </cell>
        </row>
        <row r="17">
          <cell r="B17">
            <v>13444</v>
          </cell>
          <cell r="C17">
            <v>33229</v>
          </cell>
          <cell r="D17">
            <v>0</v>
          </cell>
          <cell r="E17">
            <v>0</v>
          </cell>
        </row>
        <row r="18">
          <cell r="B18">
            <v>0</v>
          </cell>
          <cell r="C18">
            <v>0</v>
          </cell>
          <cell r="D18">
            <v>0</v>
          </cell>
          <cell r="E18">
            <v>0</v>
          </cell>
        </row>
      </sheetData>
      <sheetData sheetId="9">
        <row r="12">
          <cell r="F12">
            <v>209860</v>
          </cell>
        </row>
        <row r="19">
          <cell r="F19">
            <v>129762</v>
          </cell>
        </row>
        <row r="22">
          <cell r="B22">
            <v>18986</v>
          </cell>
          <cell r="C22">
            <v>206780</v>
          </cell>
          <cell r="D22">
            <v>36216</v>
          </cell>
          <cell r="E22">
            <v>27115</v>
          </cell>
        </row>
        <row r="23">
          <cell r="B23">
            <v>3386</v>
          </cell>
          <cell r="C23">
            <v>36888</v>
          </cell>
          <cell r="D23">
            <v>10251</v>
          </cell>
          <cell r="E23">
            <v>0</v>
          </cell>
        </row>
        <row r="24">
          <cell r="B24">
            <v>0</v>
          </cell>
          <cell r="C24">
            <v>0</v>
          </cell>
          <cell r="D24">
            <v>0</v>
          </cell>
          <cell r="E24">
            <v>0</v>
          </cell>
        </row>
      </sheetData>
      <sheetData sheetId="10">
        <row r="9">
          <cell r="K9">
            <v>6327</v>
          </cell>
        </row>
        <row r="10">
          <cell r="K10">
            <v>490</v>
          </cell>
        </row>
        <row r="11">
          <cell r="E11">
            <v>0</v>
          </cell>
          <cell r="K11">
            <v>0</v>
          </cell>
        </row>
        <row r="12">
          <cell r="C12">
            <v>6817</v>
          </cell>
          <cell r="I12">
            <v>0</v>
          </cell>
        </row>
        <row r="15">
          <cell r="E15">
            <v>322763</v>
          </cell>
          <cell r="K15">
            <v>41896</v>
          </cell>
        </row>
        <row r="16">
          <cell r="E16">
            <v>6047</v>
          </cell>
          <cell r="K16">
            <v>21025</v>
          </cell>
        </row>
        <row r="17">
          <cell r="E17">
            <v>0</v>
          </cell>
          <cell r="K17">
            <v>0</v>
          </cell>
        </row>
        <row r="18">
          <cell r="C18">
            <v>27427</v>
          </cell>
          <cell r="I18">
            <v>35494</v>
          </cell>
        </row>
        <row r="21">
          <cell r="E21">
            <v>682598</v>
          </cell>
          <cell r="K21">
            <v>110360</v>
          </cell>
        </row>
        <row r="22">
          <cell r="E22">
            <v>126234</v>
          </cell>
          <cell r="K22">
            <v>44854</v>
          </cell>
        </row>
        <row r="23">
          <cell r="E23">
            <v>0</v>
          </cell>
          <cell r="K23">
            <v>0</v>
          </cell>
        </row>
        <row r="24">
          <cell r="C24">
            <v>67902</v>
          </cell>
          <cell r="I24">
            <v>87312</v>
          </cell>
        </row>
        <row r="27">
          <cell r="E27">
            <v>0</v>
          </cell>
          <cell r="K27">
            <v>0</v>
          </cell>
        </row>
        <row r="28">
          <cell r="E28">
            <v>6201</v>
          </cell>
          <cell r="K28">
            <v>2432</v>
          </cell>
        </row>
        <row r="29">
          <cell r="E29">
            <v>0</v>
          </cell>
          <cell r="K29">
            <v>0</v>
          </cell>
        </row>
        <row r="30">
          <cell r="C30">
            <v>1763</v>
          </cell>
          <cell r="I30">
            <v>669</v>
          </cell>
        </row>
        <row r="36">
          <cell r="C36">
            <v>103909</v>
          </cell>
          <cell r="E36">
            <v>1143843</v>
          </cell>
          <cell r="I36">
            <v>123475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F60"/>
  <sheetViews>
    <sheetView tabSelected="1" zoomScale="120" zoomScaleNormal="120" zoomScalePageLayoutView="0" workbookViewId="0" topLeftCell="A1">
      <selection activeCell="A1" sqref="A1:D1"/>
    </sheetView>
  </sheetViews>
  <sheetFormatPr defaultColWidth="15.7109375" defaultRowHeight="15" customHeight="1"/>
  <cols>
    <col min="1" max="1" width="52.57421875" style="10" customWidth="1"/>
    <col min="2" max="4" width="16.7109375" style="44" customWidth="1"/>
    <col min="5" max="5" width="16.8515625" style="10" bestFit="1" customWidth="1"/>
    <col min="6" max="16384" width="15.7109375" style="10" customWidth="1"/>
  </cols>
  <sheetData>
    <row r="1" spans="1:4" s="1" customFormat="1" ht="30" customHeight="1">
      <c r="A1" s="331" t="s">
        <v>0</v>
      </c>
      <c r="B1" s="331"/>
      <c r="C1" s="331"/>
      <c r="D1" s="331"/>
    </row>
    <row r="2" spans="1:4" s="1" customFormat="1" ht="15" customHeight="1">
      <c r="A2" s="2"/>
      <c r="B2" s="2"/>
      <c r="C2" s="2"/>
      <c r="D2" s="2"/>
    </row>
    <row r="3" spans="1:4" s="4" customFormat="1" ht="15" customHeight="1">
      <c r="A3" s="3" t="s">
        <v>1</v>
      </c>
      <c r="B3" s="3"/>
      <c r="C3" s="3"/>
      <c r="D3" s="3"/>
    </row>
    <row r="4" spans="1:4" s="4" customFormat="1" ht="15" customHeight="1">
      <c r="A4" s="5" t="s">
        <v>2</v>
      </c>
      <c r="B4" s="5"/>
      <c r="C4" s="5"/>
      <c r="D4" s="5"/>
    </row>
    <row r="5" spans="1:4" s="4" customFormat="1" ht="15" customHeight="1">
      <c r="A5" s="6"/>
      <c r="B5" s="7"/>
      <c r="C5" s="7"/>
      <c r="D5" s="7"/>
    </row>
    <row r="6" spans="1:4" ht="45" customHeight="1">
      <c r="A6" s="8"/>
      <c r="B6" s="9" t="s">
        <v>3</v>
      </c>
      <c r="C6" s="9" t="s">
        <v>4</v>
      </c>
      <c r="D6" s="9" t="s">
        <v>5</v>
      </c>
    </row>
    <row r="7" spans="1:4" ht="15" customHeight="1">
      <c r="A7" s="11" t="s">
        <v>6</v>
      </c>
      <c r="B7" s="12"/>
      <c r="C7" s="12"/>
      <c r="D7" s="12"/>
    </row>
    <row r="8" spans="1:4" ht="15" customHeight="1">
      <c r="A8" s="13" t="s">
        <v>7</v>
      </c>
      <c r="B8" s="14">
        <f>'[1]1Q19'!F27</f>
        <v>1235608</v>
      </c>
      <c r="C8" s="15">
        <v>0</v>
      </c>
      <c r="D8" s="14">
        <f>B8-C8</f>
        <v>1235608</v>
      </c>
    </row>
    <row r="9" spans="1:4" ht="15" customHeight="1">
      <c r="A9" s="13" t="s">
        <v>8</v>
      </c>
      <c r="B9" s="16">
        <f>'[1]1Q19'!F31</f>
        <v>1140414</v>
      </c>
      <c r="C9" s="15">
        <v>0</v>
      </c>
      <c r="D9" s="16">
        <f aca="true" t="shared" si="0" ref="D9:D16">B9-C9</f>
        <v>1140414</v>
      </c>
    </row>
    <row r="10" spans="1:4" ht="15" customHeight="1">
      <c r="A10" s="13" t="s">
        <v>9</v>
      </c>
      <c r="B10" s="16">
        <f>'[1]1Q19'!F22</f>
        <v>9030562</v>
      </c>
      <c r="C10" s="15">
        <v>0</v>
      </c>
      <c r="D10" s="16">
        <f t="shared" si="0"/>
        <v>9030562</v>
      </c>
    </row>
    <row r="11" spans="1:4" ht="15" customHeight="1">
      <c r="A11" s="13" t="s">
        <v>10</v>
      </c>
      <c r="B11" s="16">
        <v>58370</v>
      </c>
      <c r="C11" s="16">
        <f>B11</f>
        <v>58370</v>
      </c>
      <c r="D11" s="15">
        <f t="shared" si="0"/>
        <v>0</v>
      </c>
    </row>
    <row r="12" spans="1:4" ht="15" customHeight="1">
      <c r="A12" s="13" t="s">
        <v>11</v>
      </c>
      <c r="B12" s="17">
        <f>'[1]1Q19'!F35</f>
        <v>81623</v>
      </c>
      <c r="C12" s="15">
        <v>0</v>
      </c>
      <c r="D12" s="16">
        <f t="shared" si="0"/>
        <v>81623</v>
      </c>
    </row>
    <row r="13" spans="1:4" ht="15" customHeight="1">
      <c r="A13" s="13" t="s">
        <v>12</v>
      </c>
      <c r="B13" s="17">
        <f>92251-20441</f>
        <v>71810</v>
      </c>
      <c r="C13" s="16">
        <f>B13</f>
        <v>71810</v>
      </c>
      <c r="D13" s="15">
        <f t="shared" si="0"/>
        <v>0</v>
      </c>
    </row>
    <row r="14" spans="1:4" ht="15" customHeight="1">
      <c r="A14" s="13" t="s">
        <v>13</v>
      </c>
      <c r="B14" s="17">
        <f>+'[1]1Q19'!F50+14419-5975</f>
        <v>32401</v>
      </c>
      <c r="C14" s="17">
        <f>14419-5975</f>
        <v>8444</v>
      </c>
      <c r="D14" s="16">
        <f t="shared" si="0"/>
        <v>23957</v>
      </c>
    </row>
    <row r="15" spans="1:4" ht="15" customHeight="1">
      <c r="A15" s="13" t="s">
        <v>14</v>
      </c>
      <c r="B15" s="17">
        <f>17949-2040</f>
        <v>15909</v>
      </c>
      <c r="C15" s="17">
        <f>B15</f>
        <v>15909</v>
      </c>
      <c r="D15" s="15">
        <f t="shared" si="0"/>
        <v>0</v>
      </c>
    </row>
    <row r="16" spans="1:4" ht="15" customHeight="1">
      <c r="A16" s="13" t="s">
        <v>15</v>
      </c>
      <c r="B16" s="17">
        <f>'[1]1Q19'!F42+20</f>
        <v>99011</v>
      </c>
      <c r="C16" s="17">
        <v>20</v>
      </c>
      <c r="D16" s="16">
        <f t="shared" si="0"/>
        <v>98991</v>
      </c>
    </row>
    <row r="17" spans="1:6" ht="15" customHeight="1">
      <c r="A17" s="18" t="s">
        <v>16</v>
      </c>
      <c r="B17" s="19">
        <f>SUM(B8:B16)</f>
        <v>11765708</v>
      </c>
      <c r="C17" s="19">
        <f>SUM(C8:C16)</f>
        <v>154553</v>
      </c>
      <c r="D17" s="19">
        <f>SUM(D8:D16)</f>
        <v>11611155</v>
      </c>
      <c r="E17" s="20"/>
      <c r="F17" s="21"/>
    </row>
    <row r="18" spans="1:4" ht="15" customHeight="1">
      <c r="A18" s="18"/>
      <c r="B18" s="22"/>
      <c r="C18" s="22"/>
      <c r="D18" s="23"/>
    </row>
    <row r="19" spans="1:4" ht="15" customHeight="1">
      <c r="A19" s="24" t="s">
        <v>17</v>
      </c>
      <c r="B19" s="25"/>
      <c r="C19" s="25"/>
      <c r="D19" s="25"/>
    </row>
    <row r="20" spans="1:4" ht="15" customHeight="1">
      <c r="A20" s="13" t="s">
        <v>18</v>
      </c>
      <c r="B20" s="25"/>
      <c r="C20" s="26">
        <f>-'[1]1Q19'!F171</f>
        <v>610301</v>
      </c>
      <c r="D20" s="25"/>
    </row>
    <row r="21" spans="1:4" ht="15" customHeight="1">
      <c r="A21" s="13" t="s">
        <v>19</v>
      </c>
      <c r="B21" s="25"/>
      <c r="C21" s="26">
        <f>-'[1]1Q19'!F174</f>
        <v>971566</v>
      </c>
      <c r="D21" s="25"/>
    </row>
    <row r="22" spans="1:4" ht="15" customHeight="1">
      <c r="A22" s="13" t="s">
        <v>20</v>
      </c>
      <c r="B22" s="25"/>
      <c r="C22" s="26">
        <f>-'[1]1Q19'!F168</f>
        <v>297660</v>
      </c>
      <c r="D22" s="25"/>
    </row>
    <row r="23" spans="1:4" ht="15" customHeight="1">
      <c r="A23" s="13" t="s">
        <v>21</v>
      </c>
      <c r="B23" s="25"/>
      <c r="C23" s="26">
        <f>-'[1]1Q19'!F177</f>
        <v>278193</v>
      </c>
      <c r="D23" s="25"/>
    </row>
    <row r="24" spans="1:4" ht="15" customHeight="1">
      <c r="A24" s="13" t="s">
        <v>22</v>
      </c>
      <c r="B24" s="25"/>
      <c r="C24" s="26">
        <f>-'[1]1Q19'!F184-2</f>
        <v>58491</v>
      </c>
      <c r="D24" s="27"/>
    </row>
    <row r="25" spans="1:4" ht="15" customHeight="1">
      <c r="A25" s="13" t="s">
        <v>23</v>
      </c>
      <c r="B25" s="25"/>
      <c r="C25" s="28">
        <f>-'[1]1Q19'!F134</f>
        <v>5839</v>
      </c>
      <c r="D25" s="27"/>
    </row>
    <row r="26" spans="1:4" ht="15" customHeight="1">
      <c r="A26" s="13" t="s">
        <v>24</v>
      </c>
      <c r="B26" s="25"/>
      <c r="C26" s="29">
        <f>-'[1]1Q19'!F130</f>
        <v>1258</v>
      </c>
      <c r="D26" s="27"/>
    </row>
    <row r="27" spans="1:4" ht="15" customHeight="1">
      <c r="A27" s="13"/>
      <c r="B27" s="30"/>
      <c r="C27" s="25"/>
      <c r="D27" s="27"/>
    </row>
    <row r="28" spans="1:4" ht="15" customHeight="1">
      <c r="A28" s="18" t="s">
        <v>25</v>
      </c>
      <c r="B28" s="25"/>
      <c r="C28" s="25"/>
      <c r="D28" s="31">
        <f>SUM(C20:C26)</f>
        <v>2223308</v>
      </c>
    </row>
    <row r="29" spans="1:4" ht="15" customHeight="1">
      <c r="A29" s="32"/>
      <c r="B29" s="25"/>
      <c r="C29" s="25"/>
      <c r="D29" s="25"/>
    </row>
    <row r="30" spans="1:4" ht="15" customHeight="1">
      <c r="A30" s="24" t="s">
        <v>26</v>
      </c>
      <c r="B30" s="25"/>
      <c r="C30" s="25"/>
      <c r="D30" s="25"/>
    </row>
    <row r="31" spans="1:4" ht="15" customHeight="1">
      <c r="A31" s="13" t="s">
        <v>27</v>
      </c>
      <c r="B31" s="25"/>
      <c r="C31" s="26">
        <f>'Equity QTD-3'!F42</f>
        <v>3669898</v>
      </c>
      <c r="D31" s="25"/>
    </row>
    <row r="32" spans="1:5" ht="15" customHeight="1">
      <c r="A32" s="13" t="s">
        <v>28</v>
      </c>
      <c r="B32" s="25"/>
      <c r="C32" s="26">
        <f>'Losses Incurred QTD-6'!F18</f>
        <v>1126361</v>
      </c>
      <c r="D32" s="27"/>
      <c r="E32" s="33" t="s">
        <v>29</v>
      </c>
    </row>
    <row r="33" spans="1:5" ht="15" customHeight="1">
      <c r="A33" s="13" t="s">
        <v>30</v>
      </c>
      <c r="B33" s="25"/>
      <c r="C33" s="26">
        <f>'Losses Incurred QTD-6'!F24</f>
        <v>308306</v>
      </c>
      <c r="D33" s="27"/>
      <c r="E33" s="33"/>
    </row>
    <row r="34" spans="1:5" ht="15" customHeight="1">
      <c r="A34" s="13" t="s">
        <v>31</v>
      </c>
      <c r="B34" s="25"/>
      <c r="C34" s="26">
        <f>'[1]Unpaid Loss Expense Reserves-9'!F12</f>
        <v>209860</v>
      </c>
      <c r="D34" s="27"/>
      <c r="E34" s="33"/>
    </row>
    <row r="35" spans="1:6" ht="15" customHeight="1">
      <c r="A35" s="13" t="s">
        <v>32</v>
      </c>
      <c r="B35" s="22"/>
      <c r="C35" s="26">
        <f>'[1]Unpaid Loss Expense Reserves-9'!F19</f>
        <v>129762</v>
      </c>
      <c r="D35" s="27"/>
      <c r="E35" s="34"/>
      <c r="F35" s="34"/>
    </row>
    <row r="36" spans="1:4" ht="15" customHeight="1">
      <c r="A36" s="13" t="s">
        <v>33</v>
      </c>
      <c r="B36" s="25"/>
      <c r="C36" s="26">
        <f>'Equity QTD-3'!F45</f>
        <v>162282</v>
      </c>
      <c r="D36" s="25"/>
    </row>
    <row r="37" spans="1:4" ht="15" customHeight="1">
      <c r="A37" s="13" t="s">
        <v>34</v>
      </c>
      <c r="B37" s="25"/>
      <c r="C37" s="29">
        <f>'Equity QTD-3'!F46</f>
        <v>107930</v>
      </c>
      <c r="D37" s="25"/>
    </row>
    <row r="38" spans="1:4" ht="15" customHeight="1">
      <c r="A38" s="13"/>
      <c r="B38" s="23"/>
      <c r="C38" s="25"/>
      <c r="D38" s="25"/>
    </row>
    <row r="39" spans="1:4" ht="15" customHeight="1">
      <c r="A39" s="35" t="s">
        <v>35</v>
      </c>
      <c r="B39" s="25"/>
      <c r="C39" s="22"/>
      <c r="D39" s="31">
        <f>SUM(C31:C37)</f>
        <v>5714399</v>
      </c>
    </row>
    <row r="40" spans="1:4" ht="15" customHeight="1">
      <c r="A40" s="35"/>
      <c r="B40" s="25"/>
      <c r="C40" s="22"/>
      <c r="D40" s="36"/>
    </row>
    <row r="41" spans="1:6" ht="15" customHeight="1">
      <c r="A41" s="18" t="s">
        <v>36</v>
      </c>
      <c r="B41" s="25"/>
      <c r="C41" s="22"/>
      <c r="D41" s="37">
        <f>D28+D39</f>
        <v>7937707</v>
      </c>
      <c r="E41" s="38"/>
      <c r="F41" s="20"/>
    </row>
    <row r="42" spans="1:4" ht="15" customHeight="1">
      <c r="A42" s="32"/>
      <c r="B42" s="25"/>
      <c r="C42" s="22"/>
      <c r="D42" s="25"/>
    </row>
    <row r="43" spans="1:4" ht="15" customHeight="1">
      <c r="A43" s="24" t="s">
        <v>37</v>
      </c>
      <c r="B43" s="25"/>
      <c r="C43" s="22"/>
      <c r="D43" s="25"/>
    </row>
    <row r="44" spans="1:6" ht="15" customHeight="1">
      <c r="A44" s="13" t="s">
        <v>38</v>
      </c>
      <c r="B44" s="25"/>
      <c r="C44" s="22"/>
      <c r="D44" s="39">
        <f>D17-D41</f>
        <v>3673448</v>
      </c>
      <c r="E44" s="21"/>
      <c r="F44" s="20"/>
    </row>
    <row r="45" spans="1:4" ht="15" customHeight="1">
      <c r="A45" s="32"/>
      <c r="B45" s="22"/>
      <c r="C45" s="22"/>
      <c r="D45" s="25"/>
    </row>
    <row r="46" spans="1:5" ht="15" customHeight="1" thickBot="1">
      <c r="A46" s="35" t="s">
        <v>39</v>
      </c>
      <c r="B46" s="25"/>
      <c r="C46" s="25"/>
      <c r="D46" s="40">
        <f>D41+D44</f>
        <v>11611155</v>
      </c>
      <c r="E46" s="21"/>
    </row>
    <row r="47" spans="1:4" ht="15" customHeight="1" thickTop="1">
      <c r="A47" s="41"/>
      <c r="B47" s="42"/>
      <c r="C47" s="42"/>
      <c r="D47" s="42"/>
    </row>
    <row r="56" ht="15" customHeight="1">
      <c r="A56" s="43"/>
    </row>
    <row r="59" spans="2:4" s="43" customFormat="1" ht="15" customHeight="1">
      <c r="B59" s="45"/>
      <c r="C59" s="45"/>
      <c r="D59" s="46"/>
    </row>
    <row r="60" spans="2:4" s="47" customFormat="1" ht="15" customHeight="1">
      <c r="B60" s="48"/>
      <c r="C60" s="48"/>
      <c r="D60" s="48"/>
    </row>
  </sheetData>
  <sheetProtection/>
  <mergeCells count="4">
    <mergeCell ref="A1:D1"/>
    <mergeCell ref="A2:D2"/>
    <mergeCell ref="A3:D3"/>
    <mergeCell ref="A4:D4"/>
  </mergeCells>
  <printOptions horizontalCentered="1"/>
  <pageMargins left="0.25" right="0.25" top="0.5" bottom="0.5" header="0.25" footer="0.25"/>
  <pageSetup horizontalDpi="600" verticalDpi="600" orientation="portrait" scale="80" r:id="rId2"/>
  <headerFooter alignWithMargins="0">
    <oddFooter>&amp;C&amp;"Century Schoolbook,Regular"Page 1</oddFooter>
  </headerFooter>
  <drawing r:id="rId1"/>
</worksheet>
</file>

<file path=xl/worksheets/sheet2.xml><?xml version="1.0" encoding="utf-8"?>
<worksheet xmlns="http://schemas.openxmlformats.org/spreadsheetml/2006/main" xmlns:r="http://schemas.openxmlformats.org/officeDocument/2006/relationships">
  <dimension ref="A1:C46"/>
  <sheetViews>
    <sheetView zoomScale="120" zoomScaleNormal="120" zoomScalePageLayoutView="0" workbookViewId="0" topLeftCell="A1">
      <selection activeCell="A1" sqref="A1"/>
    </sheetView>
  </sheetViews>
  <sheetFormatPr defaultColWidth="15.7109375" defaultRowHeight="15" customHeight="1"/>
  <cols>
    <col min="1" max="1" width="67.00390625" style="61" customWidth="1"/>
    <col min="2" max="3" width="18.7109375" style="69" customWidth="1"/>
    <col min="4" max="16384" width="15.7109375" style="61" customWidth="1"/>
  </cols>
  <sheetData>
    <row r="1" spans="1:3" s="50" customFormat="1" ht="30" customHeight="1">
      <c r="A1" s="332" t="s">
        <v>0</v>
      </c>
      <c r="B1" s="49"/>
      <c r="C1" s="49"/>
    </row>
    <row r="2" spans="1:3" s="52" customFormat="1" ht="15" customHeight="1">
      <c r="A2" s="51"/>
      <c r="B2" s="51"/>
      <c r="C2" s="51"/>
    </row>
    <row r="3" spans="1:3" s="54" customFormat="1" ht="15" customHeight="1">
      <c r="A3" s="53" t="s">
        <v>40</v>
      </c>
      <c r="B3" s="53"/>
      <c r="C3" s="53"/>
    </row>
    <row r="4" spans="1:3" s="54" customFormat="1" ht="15" customHeight="1">
      <c r="A4" s="55" t="s">
        <v>41</v>
      </c>
      <c r="B4" s="55"/>
      <c r="C4" s="55"/>
    </row>
    <row r="5" spans="1:3" s="54" customFormat="1" ht="15" customHeight="1">
      <c r="A5" s="56"/>
      <c r="B5" s="57"/>
      <c r="C5" s="57"/>
    </row>
    <row r="6" spans="1:3" ht="15" customHeight="1">
      <c r="A6" s="58"/>
      <c r="B6" s="59" t="s">
        <v>42</v>
      </c>
      <c r="C6" s="60"/>
    </row>
    <row r="7" spans="1:3" ht="15" customHeight="1">
      <c r="A7" s="58"/>
      <c r="B7" s="62"/>
      <c r="C7" s="63"/>
    </row>
    <row r="8" spans="1:3" ht="15" customHeight="1">
      <c r="A8" s="64" t="s">
        <v>43</v>
      </c>
      <c r="B8" s="62"/>
      <c r="C8" s="65"/>
    </row>
    <row r="9" spans="1:3" ht="15" customHeight="1">
      <c r="A9" s="64"/>
      <c r="B9" s="62"/>
      <c r="C9" s="65"/>
    </row>
    <row r="10" spans="1:3" ht="15" customHeight="1">
      <c r="A10" s="58" t="s">
        <v>44</v>
      </c>
      <c r="B10" s="66"/>
      <c r="C10" s="67">
        <f>'Earned Incurred QTD-4'!D16</f>
        <v>1882850</v>
      </c>
    </row>
    <row r="11" spans="1:3" ht="15" customHeight="1">
      <c r="A11" s="64"/>
      <c r="B11" s="66"/>
      <c r="C11" s="68"/>
    </row>
    <row r="12" spans="1:3" ht="15" customHeight="1">
      <c r="A12" s="64" t="s">
        <v>45</v>
      </c>
      <c r="B12" s="66"/>
      <c r="C12" s="68"/>
    </row>
    <row r="13" spans="1:3" ht="15" customHeight="1">
      <c r="A13" s="58" t="s">
        <v>46</v>
      </c>
      <c r="B13" s="69">
        <f>'Earned Incurred QTD-4'!D23</f>
        <v>766066</v>
      </c>
      <c r="C13" s="68"/>
    </row>
    <row r="14" spans="1:3" ht="15" customHeight="1">
      <c r="A14" s="58" t="s">
        <v>47</v>
      </c>
      <c r="B14" s="69">
        <f>'Earned Incurred QTD-4'!D30</f>
        <v>223084</v>
      </c>
      <c r="C14" s="68"/>
    </row>
    <row r="15" spans="1:3" ht="15" customHeight="1">
      <c r="A15" s="58" t="s">
        <v>48</v>
      </c>
      <c r="B15" s="69">
        <f>'Earned Incurred QTD-4'!C37</f>
        <v>133939</v>
      </c>
      <c r="C15" s="68"/>
    </row>
    <row r="16" spans="1:3" ht="15" customHeight="1">
      <c r="A16" s="58" t="s">
        <v>49</v>
      </c>
      <c r="B16" s="69">
        <f>'Earned Incurred QTD-4'!C38+'Earned Incurred QTD-4'!C39+'Earned Incurred QTD-4'!C43</f>
        <v>796922</v>
      </c>
      <c r="C16" s="68"/>
    </row>
    <row r="17" spans="1:3" ht="15" customHeight="1">
      <c r="A17" s="58" t="s">
        <v>50</v>
      </c>
      <c r="B17" s="70">
        <f>'Earned Incurred QTD-4'!D36</f>
        <v>12543</v>
      </c>
      <c r="C17" s="68"/>
    </row>
    <row r="18" spans="1:3" ht="15" customHeight="1">
      <c r="A18" s="58" t="s">
        <v>51</v>
      </c>
      <c r="B18" s="66"/>
      <c r="C18" s="71">
        <f>SUM(B13:B17)</f>
        <v>1932554</v>
      </c>
    </row>
    <row r="19" spans="1:3" ht="15" customHeight="1">
      <c r="A19" s="58"/>
      <c r="B19" s="66"/>
      <c r="C19" s="72"/>
    </row>
    <row r="20" spans="1:3" ht="15" customHeight="1">
      <c r="A20" s="58" t="s">
        <v>52</v>
      </c>
      <c r="B20" s="66"/>
      <c r="C20" s="73">
        <f>C10-C18</f>
        <v>-49704</v>
      </c>
    </row>
    <row r="21" spans="1:3" ht="15" customHeight="1">
      <c r="A21" s="64"/>
      <c r="B21" s="66"/>
      <c r="C21" s="72"/>
    </row>
    <row r="22" spans="1:3" ht="15" customHeight="1">
      <c r="A22" s="64" t="s">
        <v>53</v>
      </c>
      <c r="B22" s="66"/>
      <c r="C22" s="72"/>
    </row>
    <row r="23" spans="1:3" ht="15" customHeight="1">
      <c r="A23" s="58" t="s">
        <v>54</v>
      </c>
      <c r="B23" s="69">
        <f>'Earned Incurred QTD-4'!D52</f>
        <v>65261</v>
      </c>
      <c r="C23" s="72"/>
    </row>
    <row r="24" spans="1:3" ht="15" customHeight="1">
      <c r="A24" s="58" t="s">
        <v>55</v>
      </c>
      <c r="B24" s="74">
        <f>'Earned Incurred QTD-4'!D53</f>
        <v>-1193</v>
      </c>
      <c r="C24" s="72"/>
    </row>
    <row r="25" spans="1:3" ht="15" customHeight="1">
      <c r="A25" s="58" t="s">
        <v>56</v>
      </c>
      <c r="B25" s="66"/>
      <c r="C25" s="71">
        <f>SUM(B23:B24)</f>
        <v>64068</v>
      </c>
    </row>
    <row r="26" spans="1:3" ht="15" customHeight="1">
      <c r="A26" s="58"/>
      <c r="B26" s="66"/>
      <c r="C26" s="72"/>
    </row>
    <row r="27" spans="1:3" ht="15" customHeight="1">
      <c r="A27" s="64" t="s">
        <v>57</v>
      </c>
      <c r="B27" s="66"/>
      <c r="C27" s="72"/>
    </row>
    <row r="28" spans="1:3" ht="15" customHeight="1">
      <c r="A28" s="75" t="s">
        <v>58</v>
      </c>
      <c r="B28" s="69">
        <f>-'[1]1Q19'!E260</f>
        <v>500</v>
      </c>
      <c r="C28" s="72"/>
    </row>
    <row r="29" spans="1:3" ht="15" customHeight="1">
      <c r="A29" s="58" t="s">
        <v>59</v>
      </c>
      <c r="B29" s="74">
        <f>-'[1]1Q19'!E261</f>
        <v>3173</v>
      </c>
      <c r="C29" s="72"/>
    </row>
    <row r="30" spans="1:3" ht="15" customHeight="1">
      <c r="A30" s="58" t="s">
        <v>60</v>
      </c>
      <c r="B30" s="66"/>
      <c r="C30" s="71">
        <f>SUM(B28:B29)</f>
        <v>3673</v>
      </c>
    </row>
    <row r="31" spans="1:3" ht="15" customHeight="1">
      <c r="A31" s="58"/>
      <c r="B31" s="66"/>
      <c r="C31" s="72"/>
    </row>
    <row r="32" spans="1:3" ht="15" customHeight="1" thickBot="1">
      <c r="A32" s="58" t="s">
        <v>61</v>
      </c>
      <c r="B32" s="66"/>
      <c r="C32" s="76">
        <f>C20+C25+C30</f>
        <v>18037</v>
      </c>
    </row>
    <row r="33" spans="1:3" ht="15" customHeight="1">
      <c r="A33" s="64"/>
      <c r="B33" s="66"/>
      <c r="C33" s="77"/>
    </row>
    <row r="34" spans="1:3" ht="15" customHeight="1">
      <c r="A34" s="64" t="s">
        <v>37</v>
      </c>
      <c r="B34" s="66"/>
      <c r="C34" s="72"/>
    </row>
    <row r="35" spans="1:3" ht="15" customHeight="1">
      <c r="A35" s="58" t="s">
        <v>62</v>
      </c>
      <c r="B35" s="66"/>
      <c r="C35" s="73">
        <v>3562778</v>
      </c>
    </row>
    <row r="36" spans="1:3" ht="15" customHeight="1">
      <c r="A36" s="58" t="s">
        <v>63</v>
      </c>
      <c r="B36" s="78">
        <f>C32</f>
        <v>18037</v>
      </c>
      <c r="C36" s="72"/>
    </row>
    <row r="37" spans="1:3" ht="15" customHeight="1">
      <c r="A37" s="58" t="s">
        <v>64</v>
      </c>
      <c r="B37" s="78">
        <f>57231</f>
        <v>57231</v>
      </c>
      <c r="C37" s="72"/>
    </row>
    <row r="38" spans="1:3" ht="15" customHeight="1">
      <c r="A38" s="58" t="s">
        <v>65</v>
      </c>
      <c r="B38" s="74">
        <v>35402</v>
      </c>
      <c r="C38" s="72"/>
    </row>
    <row r="39" ht="15" customHeight="1">
      <c r="C39" s="72"/>
    </row>
    <row r="40" spans="1:3" ht="15" customHeight="1">
      <c r="A40" s="58" t="s">
        <v>66</v>
      </c>
      <c r="C40" s="73">
        <f>SUM(B36:B38)</f>
        <v>110670</v>
      </c>
    </row>
    <row r="41" spans="1:3" ht="15" customHeight="1">
      <c r="A41" s="58"/>
      <c r="C41" s="79"/>
    </row>
    <row r="42" spans="1:3" ht="15" customHeight="1" thickBot="1">
      <c r="A42" s="80" t="s">
        <v>67</v>
      </c>
      <c r="B42" s="66"/>
      <c r="C42" s="81">
        <f>C35+C40</f>
        <v>3673448</v>
      </c>
    </row>
    <row r="43" spans="2:3" s="82" customFormat="1" ht="15" customHeight="1" thickTop="1">
      <c r="B43" s="83"/>
      <c r="C43" s="69"/>
    </row>
    <row r="44" ht="15" customHeight="1">
      <c r="C44" s="84"/>
    </row>
    <row r="45" ht="15" customHeight="1">
      <c r="A45" s="85"/>
    </row>
    <row r="46" ht="15" customHeight="1">
      <c r="A46" s="85"/>
    </row>
    <row r="47" s="69" customFormat="1" ht="15" customHeight="1"/>
  </sheetData>
  <sheetProtection/>
  <mergeCells count="3">
    <mergeCell ref="A2:C2"/>
    <mergeCell ref="A3:C3"/>
    <mergeCell ref="A4:C4"/>
  </mergeCells>
  <printOptions horizontalCentered="1"/>
  <pageMargins left="0.25" right="0.25" top="0.5" bottom="0.5" header="0.25" footer="0.25"/>
  <pageSetup horizontalDpi="600" verticalDpi="600" orientation="portrait" scale="80" r:id="rId1"/>
  <headerFooter alignWithMargins="0">
    <oddFooter>&amp;C&amp;"Century Schoolbook,Regular"Page 2</oddFooter>
  </headerFooter>
</worksheet>
</file>

<file path=xl/worksheets/sheet3.xml><?xml version="1.0" encoding="utf-8"?>
<worksheet xmlns="http://schemas.openxmlformats.org/spreadsheetml/2006/main" xmlns:r="http://schemas.openxmlformats.org/officeDocument/2006/relationships">
  <dimension ref="A1:H85"/>
  <sheetViews>
    <sheetView zoomScale="120" zoomScaleNormal="120" zoomScalePageLayoutView="0" workbookViewId="0" topLeftCell="A1">
      <selection activeCell="A1" sqref="A1:F1"/>
    </sheetView>
  </sheetViews>
  <sheetFormatPr defaultColWidth="15.7109375" defaultRowHeight="15" customHeight="1"/>
  <cols>
    <col min="1" max="1" width="64.7109375" style="135" bestFit="1" customWidth="1"/>
    <col min="2" max="3" width="15.7109375" style="135" customWidth="1"/>
    <col min="4" max="5" width="15.7109375" style="136" customWidth="1"/>
    <col min="6" max="6" width="15.7109375" style="137" customWidth="1"/>
    <col min="7" max="16384" width="15.7109375" style="135" customWidth="1"/>
  </cols>
  <sheetData>
    <row r="1" spans="1:6" s="87" customFormat="1" ht="30" customHeight="1">
      <c r="A1" s="86" t="s">
        <v>0</v>
      </c>
      <c r="B1" s="86"/>
      <c r="C1" s="86"/>
      <c r="D1" s="86"/>
      <c r="E1" s="86"/>
      <c r="F1" s="86"/>
    </row>
    <row r="2" spans="1:6" s="89" customFormat="1" ht="15" customHeight="1">
      <c r="A2" s="88"/>
      <c r="B2" s="88"/>
      <c r="C2" s="88"/>
      <c r="D2" s="88"/>
      <c r="E2" s="88"/>
      <c r="F2" s="88"/>
    </row>
    <row r="3" spans="1:6" s="91" customFormat="1" ht="15" customHeight="1">
      <c r="A3" s="90" t="s">
        <v>68</v>
      </c>
      <c r="B3" s="90"/>
      <c r="C3" s="90"/>
      <c r="D3" s="90"/>
      <c r="E3" s="90"/>
      <c r="F3" s="90"/>
    </row>
    <row r="4" spans="1:6" s="91" customFormat="1" ht="15" customHeight="1">
      <c r="A4" s="90" t="s">
        <v>69</v>
      </c>
      <c r="B4" s="90"/>
      <c r="C4" s="90"/>
      <c r="D4" s="90"/>
      <c r="E4" s="90"/>
      <c r="F4" s="90"/>
    </row>
    <row r="5" spans="1:6" s="97" customFormat="1" ht="15" customHeight="1">
      <c r="A5" s="92"/>
      <c r="B5" s="93"/>
      <c r="C5" s="93"/>
      <c r="D5" s="94"/>
      <c r="E5" s="95"/>
      <c r="F5" s="96"/>
    </row>
    <row r="6" spans="1:6" s="101" customFormat="1" ht="30" customHeight="1">
      <c r="A6" s="98"/>
      <c r="B6" s="99" t="s">
        <v>70</v>
      </c>
      <c r="C6" s="99" t="s">
        <v>71</v>
      </c>
      <c r="D6" s="99" t="s">
        <v>72</v>
      </c>
      <c r="E6" s="99" t="s">
        <v>73</v>
      </c>
      <c r="F6" s="100" t="s">
        <v>74</v>
      </c>
    </row>
    <row r="7" spans="1:6" s="105" customFormat="1" ht="15" customHeight="1">
      <c r="A7" s="102" t="s">
        <v>75</v>
      </c>
      <c r="B7" s="103"/>
      <c r="C7" s="103"/>
      <c r="D7" s="104"/>
      <c r="E7" s="104"/>
      <c r="F7" s="104"/>
    </row>
    <row r="8" spans="1:6" s="109" customFormat="1" ht="15" customHeight="1">
      <c r="A8" s="106" t="s">
        <v>76</v>
      </c>
      <c r="B8" s="107">
        <f>'Premiums QTD-5'!B12</f>
        <v>1737426</v>
      </c>
      <c r="C8" s="107">
        <f>'Premiums QTD-5'!C12</f>
        <v>-47288</v>
      </c>
      <c r="D8" s="107">
        <f>'Premiums QTD-5'!D12</f>
        <v>-17</v>
      </c>
      <c r="E8" s="108">
        <f>'Premiums QTD-5'!E12</f>
        <v>0</v>
      </c>
      <c r="F8" s="107">
        <f>SUM(B8:E8)</f>
        <v>1690121</v>
      </c>
    </row>
    <row r="9" spans="1:8" s="109" customFormat="1" ht="15" customHeight="1">
      <c r="A9" s="110" t="s">
        <v>77</v>
      </c>
      <c r="B9" s="111">
        <f>'Earned Incurred QTD-4'!D55</f>
        <v>3673</v>
      </c>
      <c r="C9" s="108">
        <v>0</v>
      </c>
      <c r="D9" s="108">
        <v>0</v>
      </c>
      <c r="E9" s="108">
        <v>0</v>
      </c>
      <c r="F9" s="111">
        <f>SUM(B9:E9)</f>
        <v>3673</v>
      </c>
      <c r="H9" s="112"/>
    </row>
    <row r="10" spans="1:6" s="109" customFormat="1" ht="15" customHeight="1">
      <c r="A10" s="106" t="s">
        <v>78</v>
      </c>
      <c r="B10" s="111">
        <f>'Earned Incurred QTD-4'!C48</f>
        <v>55626</v>
      </c>
      <c r="C10" s="108">
        <v>0</v>
      </c>
      <c r="D10" s="108">
        <v>0</v>
      </c>
      <c r="E10" s="108">
        <v>0</v>
      </c>
      <c r="F10" s="111">
        <f>SUM(B10:E10)</f>
        <v>55626</v>
      </c>
    </row>
    <row r="11" spans="1:8" s="109" customFormat="1" ht="15" customHeight="1">
      <c r="A11" s="106" t="s">
        <v>79</v>
      </c>
      <c r="B11" s="113">
        <f>'Earned Incurred QTD-4'!D53</f>
        <v>-1193</v>
      </c>
      <c r="C11" s="108">
        <v>0</v>
      </c>
      <c r="D11" s="108">
        <v>0</v>
      </c>
      <c r="E11" s="108">
        <v>0</v>
      </c>
      <c r="F11" s="113">
        <f>SUM(B11:E11)</f>
        <v>-1193</v>
      </c>
      <c r="H11" s="112"/>
    </row>
    <row r="12" spans="1:6" s="109" customFormat="1" ht="15" customHeight="1" thickBot="1">
      <c r="A12" s="114" t="s">
        <v>80</v>
      </c>
      <c r="B12" s="115">
        <f>SUM(B8:B11)</f>
        <v>1795532</v>
      </c>
      <c r="C12" s="115">
        <f>SUM(C8:C11)</f>
        <v>-47288</v>
      </c>
      <c r="D12" s="115">
        <f>SUM(D8:D11)</f>
        <v>-17</v>
      </c>
      <c r="E12" s="116">
        <f>SUM(E8:E11)</f>
        <v>0</v>
      </c>
      <c r="F12" s="117">
        <f>SUM(F8:F11)</f>
        <v>1748227</v>
      </c>
    </row>
    <row r="13" spans="1:6" s="109" customFormat="1" ht="15" customHeight="1" thickTop="1">
      <c r="A13" s="114"/>
      <c r="B13" s="118"/>
      <c r="C13" s="118"/>
      <c r="D13" s="118"/>
      <c r="E13" s="119"/>
      <c r="F13" s="119"/>
    </row>
    <row r="14" spans="1:6" s="109" customFormat="1" ht="15" customHeight="1">
      <c r="A14" s="102" t="s">
        <v>81</v>
      </c>
      <c r="B14" s="104"/>
      <c r="C14" s="104"/>
      <c r="D14" s="104"/>
      <c r="E14" s="120"/>
      <c r="F14" s="119"/>
    </row>
    <row r="15" spans="1:6" s="109" customFormat="1" ht="15" customHeight="1">
      <c r="A15" s="114" t="s">
        <v>82</v>
      </c>
      <c r="B15" s="111">
        <f>'Losses Incurred QTD-6'!B12</f>
        <v>6201</v>
      </c>
      <c r="C15" s="111">
        <f>'Losses Incurred QTD-6'!C12</f>
        <v>808832</v>
      </c>
      <c r="D15" s="111">
        <f>'Losses Incurred QTD-6'!D12</f>
        <v>328810</v>
      </c>
      <c r="E15" s="113">
        <f>'Losses Incurred QTD-6'!E12</f>
        <v>-220</v>
      </c>
      <c r="F15" s="111">
        <f aca="true" t="shared" si="0" ref="F15:F23">SUM(B15:E15)</f>
        <v>1143623</v>
      </c>
    </row>
    <row r="16" spans="1:6" s="109" customFormat="1" ht="15" customHeight="1">
      <c r="A16" s="114" t="s">
        <v>83</v>
      </c>
      <c r="B16" s="111">
        <f>'[1]Loss Expenses Paid QTD-10'!C30</f>
        <v>1763</v>
      </c>
      <c r="C16" s="111">
        <f>'[1]Loss Expenses Paid QTD-10'!C24</f>
        <v>67902</v>
      </c>
      <c r="D16" s="111">
        <f>'[1]Loss Expenses Paid QTD-10'!C18</f>
        <v>27427</v>
      </c>
      <c r="E16" s="111">
        <f>'[1]Loss Expenses Paid QTD-10'!C12</f>
        <v>6817</v>
      </c>
      <c r="F16" s="111">
        <f t="shared" si="0"/>
        <v>103909</v>
      </c>
    </row>
    <row r="17" spans="1:6" s="109" customFormat="1" ht="15" customHeight="1">
      <c r="A17" s="114" t="s">
        <v>84</v>
      </c>
      <c r="B17" s="111">
        <f>'[1]Loss Expenses Paid QTD-10'!I30</f>
        <v>669</v>
      </c>
      <c r="C17" s="111">
        <f>'[1]Loss Expenses Paid QTD-10'!I24</f>
        <v>87312</v>
      </c>
      <c r="D17" s="111">
        <f>'[1]Loss Expenses Paid QTD-10'!I18</f>
        <v>35494</v>
      </c>
      <c r="E17" s="108">
        <f>'[1]Loss Expenses Paid QTD-10'!I12</f>
        <v>0</v>
      </c>
      <c r="F17" s="111">
        <f t="shared" si="0"/>
        <v>123475</v>
      </c>
    </row>
    <row r="18" spans="1:6" s="109" customFormat="1" ht="15" customHeight="1">
      <c r="A18" s="114" t="s">
        <v>85</v>
      </c>
      <c r="B18" s="111">
        <f>'[1]1Q19'!F377</f>
        <v>18125</v>
      </c>
      <c r="C18" s="108">
        <v>0</v>
      </c>
      <c r="D18" s="108">
        <v>0</v>
      </c>
      <c r="E18" s="108">
        <v>0</v>
      </c>
      <c r="F18" s="111">
        <f t="shared" si="0"/>
        <v>18125</v>
      </c>
    </row>
    <row r="19" spans="1:6" s="109" customFormat="1" ht="15" customHeight="1">
      <c r="A19" s="121" t="s">
        <v>86</v>
      </c>
      <c r="B19" s="111">
        <f>'[1]1Q19'!F382</f>
        <v>13464</v>
      </c>
      <c r="C19" s="108">
        <v>0</v>
      </c>
      <c r="D19" s="108">
        <v>0</v>
      </c>
      <c r="E19" s="108">
        <v>0</v>
      </c>
      <c r="F19" s="111">
        <f t="shared" si="0"/>
        <v>13464</v>
      </c>
    </row>
    <row r="20" spans="1:6" s="109" customFormat="1" ht="15" customHeight="1">
      <c r="A20" s="114" t="s">
        <v>87</v>
      </c>
      <c r="B20" s="111">
        <f>'[1]1Q19'!F379</f>
        <v>4000</v>
      </c>
      <c r="C20" s="108">
        <v>0</v>
      </c>
      <c r="D20" s="108">
        <v>0</v>
      </c>
      <c r="E20" s="108">
        <v>0</v>
      </c>
      <c r="F20" s="111">
        <f t="shared" si="0"/>
        <v>4000</v>
      </c>
    </row>
    <row r="21" spans="1:6" s="109" customFormat="1" ht="15" customHeight="1">
      <c r="A21" s="121" t="s">
        <v>88</v>
      </c>
      <c r="B21" s="111">
        <f>'[1]1Q19'!F372</f>
        <v>138306</v>
      </c>
      <c r="C21" s="113">
        <f>'[1]1Q19'!F368</f>
        <v>-4365</v>
      </c>
      <c r="D21" s="113">
        <f>'[1]1Q19'!F365</f>
        <v>-2</v>
      </c>
      <c r="E21" s="108">
        <v>0</v>
      </c>
      <c r="F21" s="111">
        <f t="shared" si="0"/>
        <v>133939</v>
      </c>
    </row>
    <row r="22" spans="1:6" s="109" customFormat="1" ht="15" customHeight="1">
      <c r="A22" s="114" t="s">
        <v>89</v>
      </c>
      <c r="B22" s="111">
        <f>'Earned Incurred QTD-4'!C39</f>
        <v>719068</v>
      </c>
      <c r="C22" s="108">
        <v>0</v>
      </c>
      <c r="D22" s="108">
        <v>0</v>
      </c>
      <c r="E22" s="108">
        <v>0</v>
      </c>
      <c r="F22" s="111">
        <f t="shared" si="0"/>
        <v>719068</v>
      </c>
    </row>
    <row r="23" spans="1:6" s="109" customFormat="1" ht="15" customHeight="1">
      <c r="A23" s="114" t="s">
        <v>34</v>
      </c>
      <c r="B23" s="111">
        <f>10500+10173</f>
        <v>20673</v>
      </c>
      <c r="C23" s="113">
        <f>10500-2394</f>
        <v>8106</v>
      </c>
      <c r="D23" s="108">
        <v>0</v>
      </c>
      <c r="E23" s="108">
        <v>0</v>
      </c>
      <c r="F23" s="111">
        <f t="shared" si="0"/>
        <v>28779</v>
      </c>
    </row>
    <row r="24" spans="1:7" s="109" customFormat="1" ht="15" customHeight="1" thickBot="1">
      <c r="A24" s="114" t="s">
        <v>80</v>
      </c>
      <c r="B24" s="115">
        <f>SUM(B15:B23)</f>
        <v>922269</v>
      </c>
      <c r="C24" s="115">
        <f>SUM(C15:C23)</f>
        <v>967787</v>
      </c>
      <c r="D24" s="115">
        <f>SUM(D15:D23)</f>
        <v>391729</v>
      </c>
      <c r="E24" s="115">
        <f>SUM(E15:E23)</f>
        <v>6597</v>
      </c>
      <c r="F24" s="117">
        <f>SUM(F15:F23)</f>
        <v>2288382</v>
      </c>
      <c r="G24" s="114"/>
    </row>
    <row r="25" spans="1:6" s="109" customFormat="1" ht="15" customHeight="1" thickTop="1">
      <c r="A25" s="114"/>
      <c r="B25" s="118"/>
      <c r="C25" s="118"/>
      <c r="D25" s="118"/>
      <c r="E25" s="118"/>
      <c r="F25" s="119"/>
    </row>
    <row r="26" spans="1:6" s="109" customFormat="1" ht="15" customHeight="1" thickBot="1">
      <c r="A26" s="122" t="s">
        <v>90</v>
      </c>
      <c r="B26" s="123">
        <f>B12-B24</f>
        <v>873263</v>
      </c>
      <c r="C26" s="123">
        <f>C12-C24</f>
        <v>-1015075</v>
      </c>
      <c r="D26" s="123">
        <f>D12-D24</f>
        <v>-391746</v>
      </c>
      <c r="E26" s="123">
        <f>E12-E24</f>
        <v>-6597</v>
      </c>
      <c r="F26" s="124">
        <f>SUM(B26:E26)</f>
        <v>-540155</v>
      </c>
    </row>
    <row r="27" spans="1:6" s="109" customFormat="1" ht="15" customHeight="1" thickTop="1">
      <c r="A27" s="114"/>
      <c r="B27" s="118"/>
      <c r="C27" s="118"/>
      <c r="D27" s="118"/>
      <c r="E27" s="119"/>
      <c r="F27" s="119"/>
    </row>
    <row r="28" spans="1:6" s="109" customFormat="1" ht="15" customHeight="1">
      <c r="A28" s="102" t="s">
        <v>91</v>
      </c>
      <c r="B28" s="104"/>
      <c r="C28" s="104"/>
      <c r="D28" s="104"/>
      <c r="E28" s="120"/>
      <c r="F28" s="119"/>
    </row>
    <row r="29" spans="1:6" s="109" customFormat="1" ht="15" customHeight="1">
      <c r="A29" s="114" t="s">
        <v>92</v>
      </c>
      <c r="B29" s="108">
        <v>0</v>
      </c>
      <c r="C29" s="111">
        <f>'Earned Incurred QTD-4'!B50</f>
        <v>71988</v>
      </c>
      <c r="D29" s="108">
        <v>0</v>
      </c>
      <c r="E29" s="108">
        <v>0</v>
      </c>
      <c r="F29" s="111">
        <f>SUM(B29:E29)</f>
        <v>71988</v>
      </c>
    </row>
    <row r="30" spans="1:6" s="109" customFormat="1" ht="15" customHeight="1">
      <c r="A30" s="114" t="s">
        <v>93</v>
      </c>
      <c r="B30" s="111">
        <f>'Balance Sheet-1'!C17</f>
        <v>154553</v>
      </c>
      <c r="C30" s="108">
        <v>0</v>
      </c>
      <c r="D30" s="108">
        <v>0</v>
      </c>
      <c r="E30" s="108">
        <v>0</v>
      </c>
      <c r="F30" s="111">
        <f>SUM(B30:E30)</f>
        <v>154553</v>
      </c>
    </row>
    <row r="31" spans="1:8" s="109" customFormat="1" ht="15" customHeight="1" thickBot="1">
      <c r="A31" s="114" t="s">
        <v>80</v>
      </c>
      <c r="B31" s="115">
        <f>SUM(B29:B30)</f>
        <v>154553</v>
      </c>
      <c r="C31" s="115">
        <f>SUM(C29:C30)</f>
        <v>71988</v>
      </c>
      <c r="D31" s="125">
        <f>SUM(D29:D30)</f>
        <v>0</v>
      </c>
      <c r="E31" s="125">
        <f>SUM(E29:E30)</f>
        <v>0</v>
      </c>
      <c r="F31" s="117">
        <f>SUM(F29:F30)</f>
        <v>226541</v>
      </c>
      <c r="G31" s="126"/>
      <c r="H31" s="112"/>
    </row>
    <row r="32" spans="1:8" s="109" customFormat="1" ht="15" customHeight="1" thickTop="1">
      <c r="A32" s="114"/>
      <c r="B32" s="118"/>
      <c r="C32" s="118"/>
      <c r="D32" s="118"/>
      <c r="E32" s="119"/>
      <c r="F32" s="119"/>
      <c r="H32" s="112"/>
    </row>
    <row r="33" spans="1:6" s="109" customFormat="1" ht="15" customHeight="1">
      <c r="A33" s="102" t="s">
        <v>94</v>
      </c>
      <c r="B33" s="104"/>
      <c r="C33" s="104"/>
      <c r="D33" s="104"/>
      <c r="E33" s="120"/>
      <c r="F33" s="119"/>
    </row>
    <row r="34" spans="1:6" s="109" customFormat="1" ht="15" customHeight="1">
      <c r="A34" s="114" t="s">
        <v>95</v>
      </c>
      <c r="B34" s="111">
        <f>'Earned Incurred QTD-4'!B49</f>
        <v>81623</v>
      </c>
      <c r="C34" s="108">
        <v>0</v>
      </c>
      <c r="D34" s="108">
        <v>0</v>
      </c>
      <c r="E34" s="108">
        <v>0</v>
      </c>
      <c r="F34" s="111">
        <f>SUM(B34:E34)</f>
        <v>81623</v>
      </c>
    </row>
    <row r="35" spans="1:6" s="109" customFormat="1" ht="15" customHeight="1">
      <c r="A35" s="114" t="s">
        <v>96</v>
      </c>
      <c r="B35" s="108">
        <v>0</v>
      </c>
      <c r="C35" s="111">
        <v>211784</v>
      </c>
      <c r="D35" s="108">
        <v>0</v>
      </c>
      <c r="E35" s="108">
        <v>0</v>
      </c>
      <c r="F35" s="111">
        <f>SUM(B35:E35)</f>
        <v>211784</v>
      </c>
    </row>
    <row r="36" spans="1:6" s="109" customFormat="1" ht="15" customHeight="1">
      <c r="A36" s="114" t="s">
        <v>65</v>
      </c>
      <c r="B36" s="111">
        <f>'Income Statement-2'!B38</f>
        <v>35402</v>
      </c>
      <c r="C36" s="108">
        <v>0</v>
      </c>
      <c r="D36" s="108">
        <v>0</v>
      </c>
      <c r="E36" s="108">
        <v>0</v>
      </c>
      <c r="F36" s="111">
        <f>SUM(B36:E36)</f>
        <v>35402</v>
      </c>
    </row>
    <row r="37" spans="1:6" s="109" customFormat="1" ht="15" customHeight="1" thickBot="1">
      <c r="A37" s="114" t="s">
        <v>80</v>
      </c>
      <c r="B37" s="115">
        <f>SUM(B34:B36)</f>
        <v>117025</v>
      </c>
      <c r="C37" s="115">
        <f>SUM(C34:C36)</f>
        <v>211784</v>
      </c>
      <c r="D37" s="125">
        <f>SUM(D34:D36)</f>
        <v>0</v>
      </c>
      <c r="E37" s="125">
        <f>SUM(E34:E36)</f>
        <v>0</v>
      </c>
      <c r="F37" s="117">
        <f>SUM(F34:F36)</f>
        <v>328809</v>
      </c>
    </row>
    <row r="38" spans="1:6" s="109" customFormat="1" ht="15" customHeight="1" thickTop="1">
      <c r="A38" s="114"/>
      <c r="B38" s="118"/>
      <c r="C38" s="118"/>
      <c r="D38" s="118"/>
      <c r="E38" s="119"/>
      <c r="F38" s="127"/>
    </row>
    <row r="39" spans="1:6" s="109" customFormat="1" ht="15" customHeight="1" thickBot="1">
      <c r="A39" s="102" t="s">
        <v>97</v>
      </c>
      <c r="B39" s="123">
        <f>B26-B31+B37</f>
        <v>835735</v>
      </c>
      <c r="C39" s="123">
        <f>C26-C31+C37</f>
        <v>-875279</v>
      </c>
      <c r="D39" s="123">
        <f>D26-D31+D37</f>
        <v>-391746</v>
      </c>
      <c r="E39" s="123">
        <f>E26-E31+E37</f>
        <v>-6597</v>
      </c>
      <c r="F39" s="124">
        <f>F26-F31+F37</f>
        <v>-437887</v>
      </c>
    </row>
    <row r="40" spans="1:6" s="109" customFormat="1" ht="15" customHeight="1" thickTop="1">
      <c r="A40" s="114"/>
      <c r="B40" s="118"/>
      <c r="C40" s="118"/>
      <c r="D40" s="118"/>
      <c r="E40" s="119"/>
      <c r="F40" s="119"/>
    </row>
    <row r="41" spans="1:6" s="109" customFormat="1" ht="15" customHeight="1">
      <c r="A41" s="128" t="s">
        <v>98</v>
      </c>
      <c r="B41" s="129"/>
      <c r="C41" s="129"/>
      <c r="D41" s="129"/>
      <c r="E41" s="119"/>
      <c r="F41" s="119"/>
    </row>
    <row r="42" spans="1:6" s="109" customFormat="1" ht="15" customHeight="1">
      <c r="A42" s="114" t="s">
        <v>27</v>
      </c>
      <c r="B42" s="111">
        <f>'Premiums QTD-5'!B18</f>
        <v>1526706</v>
      </c>
      <c r="C42" s="111">
        <f>'Premiums QTD-5'!C18</f>
        <v>2143192</v>
      </c>
      <c r="D42" s="108">
        <f>'Premiums QTD-5'!D18</f>
        <v>0</v>
      </c>
      <c r="E42" s="108">
        <f>'Premiums QTD-5'!E18</f>
        <v>0</v>
      </c>
      <c r="F42" s="111">
        <f>SUM(B42:E42)</f>
        <v>3669898</v>
      </c>
    </row>
    <row r="43" spans="1:6" s="109" customFormat="1" ht="15" customHeight="1">
      <c r="A43" s="114" t="s">
        <v>99</v>
      </c>
      <c r="B43" s="111">
        <f>'Losses Incurred QTD-6'!B18+'Losses Incurred QTD-6'!B24</f>
        <v>88807</v>
      </c>
      <c r="C43" s="111">
        <f>'Losses Incurred QTD-6'!C18+'Losses Incurred QTD-6'!C24</f>
        <v>1123460</v>
      </c>
      <c r="D43" s="111">
        <f>'Losses Incurred QTD-6'!D18+'Losses Incurred QTD-6'!D24</f>
        <v>86581</v>
      </c>
      <c r="E43" s="111">
        <f>'Losses Incurred QTD-6'!E18+'Losses Incurred QTD-6'!E24</f>
        <v>135819</v>
      </c>
      <c r="F43" s="111">
        <f>SUM(B43:E43)</f>
        <v>1434667</v>
      </c>
    </row>
    <row r="44" spans="1:6" s="109" customFormat="1" ht="15" customHeight="1">
      <c r="A44" s="114" t="s">
        <v>100</v>
      </c>
      <c r="B44" s="111">
        <f>'Loss Expenses QTD-7'!B18</f>
        <v>22372</v>
      </c>
      <c r="C44" s="111">
        <f>'Loss Expenses QTD-7'!C18</f>
        <v>243668</v>
      </c>
      <c r="D44" s="111">
        <f>'Loss Expenses QTD-7'!D18</f>
        <v>46467</v>
      </c>
      <c r="E44" s="111">
        <f>'Loss Expenses QTD-7'!E18</f>
        <v>27115</v>
      </c>
      <c r="F44" s="111">
        <f>SUM(B44:E44)</f>
        <v>339622</v>
      </c>
    </row>
    <row r="45" spans="1:6" s="109" customFormat="1" ht="15" customHeight="1">
      <c r="A45" s="114" t="s">
        <v>101</v>
      </c>
      <c r="B45" s="111">
        <f>'Earned Incurred QTD-4'!B41</f>
        <v>162282</v>
      </c>
      <c r="C45" s="108">
        <v>0</v>
      </c>
      <c r="D45" s="108">
        <v>0</v>
      </c>
      <c r="E45" s="108">
        <v>0</v>
      </c>
      <c r="F45" s="111">
        <f>SUM(B45:E45)</f>
        <v>162282</v>
      </c>
    </row>
    <row r="46" spans="1:7" s="109" customFormat="1" ht="15" customHeight="1">
      <c r="A46" s="114" t="s">
        <v>102</v>
      </c>
      <c r="B46" s="111">
        <f>'Earned Incurred QTD-4'!B33</f>
        <v>107930</v>
      </c>
      <c r="C46" s="108">
        <v>0</v>
      </c>
      <c r="D46" s="108">
        <v>0</v>
      </c>
      <c r="E46" s="108">
        <v>0</v>
      </c>
      <c r="F46" s="111">
        <f>SUM(B46:E46)</f>
        <v>107930</v>
      </c>
      <c r="G46" s="130"/>
    </row>
    <row r="47" spans="1:6" s="109" customFormat="1" ht="15" customHeight="1" thickBot="1">
      <c r="A47" s="131" t="s">
        <v>80</v>
      </c>
      <c r="B47" s="115">
        <f>SUM(B42:B46)</f>
        <v>1908097</v>
      </c>
      <c r="C47" s="115">
        <f>SUM(C42:C46)</f>
        <v>3510320</v>
      </c>
      <c r="D47" s="115">
        <f>SUM(D42:D46)</f>
        <v>133048</v>
      </c>
      <c r="E47" s="115">
        <f>SUM(E42:E46)</f>
        <v>162934</v>
      </c>
      <c r="F47" s="117">
        <f>SUM(F42:F46)</f>
        <v>5714399</v>
      </c>
    </row>
    <row r="48" spans="1:6" s="109" customFormat="1" ht="15" customHeight="1" thickTop="1">
      <c r="A48" s="114"/>
      <c r="B48" s="118"/>
      <c r="C48" s="118"/>
      <c r="D48" s="118"/>
      <c r="E48" s="119"/>
      <c r="F48" s="119"/>
    </row>
    <row r="49" spans="1:6" s="109" customFormat="1" ht="15" customHeight="1">
      <c r="A49" s="128" t="s">
        <v>103</v>
      </c>
      <c r="B49" s="129"/>
      <c r="C49" s="129"/>
      <c r="D49" s="129"/>
      <c r="E49" s="119"/>
      <c r="F49" s="119"/>
    </row>
    <row r="50" spans="1:6" s="109" customFormat="1" ht="15" customHeight="1">
      <c r="A50" s="114" t="s">
        <v>27</v>
      </c>
      <c r="B50" s="108">
        <f>'Premiums QTD-5'!B24</f>
        <v>0</v>
      </c>
      <c r="C50" s="111">
        <f>'Premiums QTD-5'!C24</f>
        <v>3862627</v>
      </c>
      <c r="D50" s="108">
        <f>'Premiums QTD-5'!D24</f>
        <v>0</v>
      </c>
      <c r="E50" s="108">
        <f>'Premiums QTD-5'!E24</f>
        <v>0</v>
      </c>
      <c r="F50" s="111">
        <f>SUM(B50:E50)</f>
        <v>3862627</v>
      </c>
    </row>
    <row r="51" spans="1:6" s="109" customFormat="1" ht="15" customHeight="1">
      <c r="A51" s="114" t="s">
        <v>99</v>
      </c>
      <c r="B51" s="108">
        <f>'Losses Incurred QTD-6'!B31</f>
        <v>0</v>
      </c>
      <c r="C51" s="111">
        <f>'Losses Incurred QTD-6'!C31</f>
        <v>1264783</v>
      </c>
      <c r="D51" s="111">
        <f>'Losses Incurred QTD-6'!D31</f>
        <v>411622</v>
      </c>
      <c r="E51" s="111">
        <f>'Losses Incurred QTD-6'!E31</f>
        <v>135819</v>
      </c>
      <c r="F51" s="111">
        <f>SUM(B51:E51)</f>
        <v>1812224</v>
      </c>
    </row>
    <row r="52" spans="1:6" s="109" customFormat="1" ht="15" customHeight="1">
      <c r="A52" s="114" t="s">
        <v>104</v>
      </c>
      <c r="B52" s="108">
        <f>'Loss Expenses QTD-7'!B24</f>
        <v>0</v>
      </c>
      <c r="C52" s="111">
        <f>'Loss Expenses QTD-7'!C24</f>
        <v>232283</v>
      </c>
      <c r="D52" s="111">
        <f>'Loss Expenses QTD-7'!D24</f>
        <v>79398</v>
      </c>
      <c r="E52" s="111">
        <f>'Loss Expenses QTD-7'!E24</f>
        <v>32241</v>
      </c>
      <c r="F52" s="111">
        <f>SUM(B52:E52)</f>
        <v>343922</v>
      </c>
    </row>
    <row r="53" spans="1:6" s="109" customFormat="1" ht="15" customHeight="1">
      <c r="A53" s="114" t="s">
        <v>101</v>
      </c>
      <c r="B53" s="108">
        <v>0</v>
      </c>
      <c r="C53" s="111">
        <f>'Earned Incurred QTD-4'!B42</f>
        <v>120017</v>
      </c>
      <c r="D53" s="108">
        <v>0</v>
      </c>
      <c r="E53" s="108">
        <v>0</v>
      </c>
      <c r="F53" s="111">
        <f>SUM(B53:E53)</f>
        <v>120017</v>
      </c>
    </row>
    <row r="54" spans="1:6" s="109" customFormat="1" ht="15" customHeight="1">
      <c r="A54" s="114" t="s">
        <v>102</v>
      </c>
      <c r="B54" s="108">
        <v>0</v>
      </c>
      <c r="C54" s="111">
        <f>'Earned Incurred QTD-4'!B34</f>
        <v>124166</v>
      </c>
      <c r="D54" s="108">
        <v>0</v>
      </c>
      <c r="E54" s="108">
        <v>0</v>
      </c>
      <c r="F54" s="111">
        <f>SUM(B54:E54)</f>
        <v>124166</v>
      </c>
    </row>
    <row r="55" spans="1:6" s="109" customFormat="1" ht="15" customHeight="1" thickBot="1">
      <c r="A55" s="114" t="s">
        <v>80</v>
      </c>
      <c r="B55" s="132">
        <f>SUM(B50:B54)</f>
        <v>0</v>
      </c>
      <c r="C55" s="115">
        <f>SUM(C50:C54)</f>
        <v>5603876</v>
      </c>
      <c r="D55" s="115">
        <f>SUM(D50:D54)</f>
        <v>491020</v>
      </c>
      <c r="E55" s="115">
        <f>SUM(E50:E54)</f>
        <v>168060</v>
      </c>
      <c r="F55" s="117">
        <f>SUM(F50:F54)</f>
        <v>6262956</v>
      </c>
    </row>
    <row r="56" spans="1:6" s="109" customFormat="1" ht="15" customHeight="1" thickTop="1">
      <c r="A56" s="114"/>
      <c r="B56" s="118"/>
      <c r="C56" s="118"/>
      <c r="D56" s="118"/>
      <c r="E56" s="118"/>
      <c r="F56" s="27"/>
    </row>
    <row r="57" spans="1:6" s="109" customFormat="1" ht="15" customHeight="1" thickBot="1">
      <c r="A57" s="122" t="s">
        <v>105</v>
      </c>
      <c r="B57" s="133">
        <f>B39-B47+B55</f>
        <v>-1072362</v>
      </c>
      <c r="C57" s="133">
        <f>C39-C47+C55</f>
        <v>1218277</v>
      </c>
      <c r="D57" s="133">
        <f>D39-D47+D55</f>
        <v>-33774</v>
      </c>
      <c r="E57" s="133">
        <f>E39-E47+E55</f>
        <v>-1471</v>
      </c>
      <c r="F57" s="133">
        <f>F39-F47+F55</f>
        <v>110670</v>
      </c>
    </row>
    <row r="58" spans="1:6" s="109" customFormat="1" ht="15" customHeight="1" thickTop="1">
      <c r="A58" s="105"/>
      <c r="B58" s="105"/>
      <c r="C58" s="105"/>
      <c r="D58" s="118"/>
      <c r="E58" s="118"/>
      <c r="F58" s="111"/>
    </row>
    <row r="59" spans="1:6" s="109" customFormat="1" ht="15" customHeight="1">
      <c r="A59" s="134"/>
      <c r="D59" s="118"/>
      <c r="E59" s="118"/>
      <c r="F59" s="130"/>
    </row>
    <row r="60" spans="4:6" s="109" customFormat="1" ht="15" customHeight="1">
      <c r="D60" s="118"/>
      <c r="E60" s="118"/>
      <c r="F60" s="27"/>
    </row>
    <row r="61" spans="4:6" s="109" customFormat="1" ht="15" customHeight="1">
      <c r="D61" s="118"/>
      <c r="E61" s="118"/>
      <c r="F61" s="27"/>
    </row>
    <row r="62" spans="4:6" s="109" customFormat="1" ht="15" customHeight="1">
      <c r="D62" s="118"/>
      <c r="E62" s="118"/>
      <c r="F62" s="27"/>
    </row>
    <row r="63" spans="4:6" s="109" customFormat="1" ht="15" customHeight="1">
      <c r="D63" s="118"/>
      <c r="E63" s="118"/>
      <c r="F63" s="27"/>
    </row>
    <row r="64" spans="4:6" s="109" customFormat="1" ht="15" customHeight="1">
      <c r="D64" s="118"/>
      <c r="E64" s="118"/>
      <c r="F64" s="27"/>
    </row>
    <row r="65" spans="4:6" s="109" customFormat="1" ht="15" customHeight="1">
      <c r="D65" s="118"/>
      <c r="E65" s="118"/>
      <c r="F65" s="27"/>
    </row>
    <row r="66" spans="4:6" s="109" customFormat="1" ht="15" customHeight="1">
      <c r="D66" s="118"/>
      <c r="E66" s="118"/>
      <c r="F66" s="27"/>
    </row>
    <row r="67" spans="4:6" s="109" customFormat="1" ht="15" customHeight="1">
      <c r="D67" s="118"/>
      <c r="E67" s="118"/>
      <c r="F67" s="27"/>
    </row>
    <row r="68" spans="4:6" s="109" customFormat="1" ht="15" customHeight="1">
      <c r="D68" s="118"/>
      <c r="E68" s="118"/>
      <c r="F68" s="27"/>
    </row>
    <row r="69" spans="4:6" s="109" customFormat="1" ht="15" customHeight="1">
      <c r="D69" s="118"/>
      <c r="E69" s="118"/>
      <c r="F69" s="27"/>
    </row>
    <row r="70" spans="4:6" s="109" customFormat="1" ht="15" customHeight="1">
      <c r="D70" s="118"/>
      <c r="E70" s="118"/>
      <c r="F70" s="27"/>
    </row>
    <row r="71" spans="4:6" s="109" customFormat="1" ht="15" customHeight="1">
      <c r="D71" s="118"/>
      <c r="E71" s="118"/>
      <c r="F71" s="27"/>
    </row>
    <row r="72" spans="4:6" s="109" customFormat="1" ht="15" customHeight="1">
      <c r="D72" s="118"/>
      <c r="E72" s="118"/>
      <c r="F72" s="27"/>
    </row>
    <row r="73" spans="4:6" s="109" customFormat="1" ht="15" customHeight="1">
      <c r="D73" s="118"/>
      <c r="E73" s="118"/>
      <c r="F73" s="27"/>
    </row>
    <row r="74" spans="4:6" s="109" customFormat="1" ht="15" customHeight="1">
      <c r="D74" s="118"/>
      <c r="E74" s="118"/>
      <c r="F74" s="27"/>
    </row>
    <row r="75" spans="4:6" s="109" customFormat="1" ht="15" customHeight="1">
      <c r="D75" s="118"/>
      <c r="E75" s="118"/>
      <c r="F75" s="27"/>
    </row>
    <row r="76" spans="4:6" s="109" customFormat="1" ht="15" customHeight="1">
      <c r="D76" s="118"/>
      <c r="E76" s="118"/>
      <c r="F76" s="27"/>
    </row>
    <row r="77" spans="4:6" s="109" customFormat="1" ht="15" customHeight="1">
      <c r="D77" s="118"/>
      <c r="E77" s="118"/>
      <c r="F77" s="27"/>
    </row>
    <row r="78" spans="4:6" s="109" customFormat="1" ht="15" customHeight="1">
      <c r="D78" s="118"/>
      <c r="E78" s="118"/>
      <c r="F78" s="27"/>
    </row>
    <row r="79" spans="4:6" s="109" customFormat="1" ht="15" customHeight="1">
      <c r="D79" s="118"/>
      <c r="E79" s="118"/>
      <c r="F79" s="27"/>
    </row>
    <row r="80" spans="4:6" s="109" customFormat="1" ht="15" customHeight="1">
      <c r="D80" s="118"/>
      <c r="E80" s="118"/>
      <c r="F80" s="27"/>
    </row>
    <row r="81" spans="4:6" s="109" customFormat="1" ht="15" customHeight="1">
      <c r="D81" s="118"/>
      <c r="E81" s="118"/>
      <c r="F81" s="27"/>
    </row>
    <row r="82" spans="4:6" s="109" customFormat="1" ht="15" customHeight="1">
      <c r="D82" s="118"/>
      <c r="E82" s="118"/>
      <c r="F82" s="27"/>
    </row>
    <row r="83" spans="4:6" s="109" customFormat="1" ht="15" customHeight="1">
      <c r="D83" s="118"/>
      <c r="E83" s="118"/>
      <c r="F83" s="27"/>
    </row>
    <row r="84" spans="4:6" s="109" customFormat="1" ht="15" customHeight="1">
      <c r="D84" s="118"/>
      <c r="E84" s="118"/>
      <c r="F84" s="27"/>
    </row>
    <row r="85" spans="4:6" s="109" customFormat="1" ht="15" customHeight="1">
      <c r="D85" s="118"/>
      <c r="E85" s="118"/>
      <c r="F85" s="27"/>
    </row>
  </sheetData>
  <sheetProtection/>
  <mergeCells count="4">
    <mergeCell ref="A1:F1"/>
    <mergeCell ref="A2:F2"/>
    <mergeCell ref="A3:F3"/>
    <mergeCell ref="A4:F4"/>
  </mergeCells>
  <printOptions horizontalCentered="1"/>
  <pageMargins left="0.25" right="0.25" top="0.5" bottom="0.5" header="0.25" footer="0.25"/>
  <pageSetup horizontalDpi="600" verticalDpi="600" orientation="portrait" scale="70" r:id="rId1"/>
  <headerFooter alignWithMargins="0">
    <oddFooter>&amp;C&amp;"Century Schoolbook,Regular"Page 3</oddFooter>
  </headerFooter>
</worksheet>
</file>

<file path=xl/worksheets/sheet4.xml><?xml version="1.0" encoding="utf-8"?>
<worksheet xmlns="http://schemas.openxmlformats.org/spreadsheetml/2006/main" xmlns:r="http://schemas.openxmlformats.org/officeDocument/2006/relationships">
  <dimension ref="A1:H161"/>
  <sheetViews>
    <sheetView zoomScale="120" zoomScaleNormal="120" zoomScalePageLayoutView="0" workbookViewId="0" topLeftCell="A1">
      <selection activeCell="A1" sqref="A1:D1"/>
    </sheetView>
  </sheetViews>
  <sheetFormatPr defaultColWidth="15.7109375" defaultRowHeight="15" customHeight="1"/>
  <cols>
    <col min="1" max="1" width="60.7109375" style="204" customWidth="1"/>
    <col min="2" max="4" width="18.7109375" style="202" customWidth="1"/>
    <col min="5" max="5" width="15.7109375" style="203" customWidth="1"/>
    <col min="6" max="16384" width="15.7109375" style="204" customWidth="1"/>
  </cols>
  <sheetData>
    <row r="1" spans="1:5" s="142" customFormat="1" ht="30" customHeight="1">
      <c r="A1" s="138" t="s">
        <v>0</v>
      </c>
      <c r="B1" s="139"/>
      <c r="C1" s="139"/>
      <c r="D1" s="140"/>
      <c r="E1" s="141"/>
    </row>
    <row r="2" spans="1:5" s="147" customFormat="1" ht="15" customHeight="1">
      <c r="A2" s="143"/>
      <c r="B2" s="144"/>
      <c r="C2" s="144"/>
      <c r="D2" s="145"/>
      <c r="E2" s="146"/>
    </row>
    <row r="3" spans="1:5" s="147" customFormat="1" ht="15" customHeight="1">
      <c r="A3" s="148" t="s">
        <v>106</v>
      </c>
      <c r="B3" s="149"/>
      <c r="C3" s="149"/>
      <c r="D3" s="150"/>
      <c r="E3" s="146"/>
    </row>
    <row r="4" spans="1:5" s="147" customFormat="1" ht="15" customHeight="1">
      <c r="A4" s="148" t="s">
        <v>107</v>
      </c>
      <c r="B4" s="149"/>
      <c r="C4" s="149"/>
      <c r="D4" s="150"/>
      <c r="E4" s="146"/>
    </row>
    <row r="5" spans="1:5" s="147" customFormat="1" ht="15" customHeight="1">
      <c r="A5" s="148" t="s">
        <v>108</v>
      </c>
      <c r="B5" s="149"/>
      <c r="C5" s="149"/>
      <c r="D5" s="150"/>
      <c r="E5" s="146"/>
    </row>
    <row r="6" spans="1:5" s="147" customFormat="1" ht="15" customHeight="1">
      <c r="A6" s="151"/>
      <c r="B6" s="152"/>
      <c r="C6" s="152"/>
      <c r="D6" s="153"/>
      <c r="E6" s="146"/>
    </row>
    <row r="7" spans="1:5" s="156" customFormat="1" ht="15" customHeight="1">
      <c r="A7" s="154"/>
      <c r="B7" s="152"/>
      <c r="C7" s="152"/>
      <c r="D7" s="153"/>
      <c r="E7" s="155"/>
    </row>
    <row r="8" spans="1:5" s="156" customFormat="1" ht="15" customHeight="1">
      <c r="A8" s="157" t="s">
        <v>109</v>
      </c>
      <c r="B8" s="158" t="s">
        <v>110</v>
      </c>
      <c r="C8" s="159"/>
      <c r="D8" s="160"/>
      <c r="E8" s="155"/>
    </row>
    <row r="9" spans="1:5" s="156" customFormat="1" ht="15" customHeight="1">
      <c r="A9" s="157"/>
      <c r="B9" s="161" t="s">
        <v>42</v>
      </c>
      <c r="C9" s="162"/>
      <c r="D9" s="163"/>
      <c r="E9" s="155"/>
    </row>
    <row r="10" spans="1:5" s="156" customFormat="1" ht="15" customHeight="1">
      <c r="A10" s="164"/>
      <c r="B10" s="165" t="s">
        <v>29</v>
      </c>
      <c r="C10" s="166"/>
      <c r="D10" s="167"/>
      <c r="E10" s="155"/>
    </row>
    <row r="11" spans="1:5" s="156" customFormat="1" ht="15" customHeight="1">
      <c r="A11" s="168" t="s">
        <v>111</v>
      </c>
      <c r="B11" s="169"/>
      <c r="C11" s="22">
        <f>'Premiums QTD-5'!F12</f>
        <v>1690121</v>
      </c>
      <c r="D11" s="167"/>
      <c r="E11" s="155"/>
    </row>
    <row r="12" spans="1:5" s="156" customFormat="1" ht="15" customHeight="1">
      <c r="A12" s="168"/>
      <c r="B12" s="169"/>
      <c r="C12" s="27"/>
      <c r="D12" s="167"/>
      <c r="E12" s="155"/>
    </row>
    <row r="13" spans="1:5" s="156" customFormat="1" ht="15" customHeight="1">
      <c r="A13" s="170" t="s">
        <v>112</v>
      </c>
      <c r="B13" s="171">
        <f>'Premiums QTD-5'!F18</f>
        <v>3669898</v>
      </c>
      <c r="C13" s="172"/>
      <c r="D13" s="167"/>
      <c r="E13" s="155"/>
    </row>
    <row r="14" spans="1:5" s="156" customFormat="1" ht="15" customHeight="1">
      <c r="A14" s="170" t="s">
        <v>113</v>
      </c>
      <c r="B14" s="173">
        <f>'Premiums QTD-5'!F24</f>
        <v>3862627</v>
      </c>
      <c r="C14" s="172"/>
      <c r="D14" s="167"/>
      <c r="E14" s="155"/>
    </row>
    <row r="15" spans="1:5" s="156" customFormat="1" ht="15" customHeight="1">
      <c r="A15" s="170" t="s">
        <v>114</v>
      </c>
      <c r="B15" s="169"/>
      <c r="C15" s="174">
        <f>B14-B13</f>
        <v>192729</v>
      </c>
      <c r="D15" s="167"/>
      <c r="E15" s="155"/>
    </row>
    <row r="16" spans="1:5" s="156" customFormat="1" ht="15" customHeight="1">
      <c r="A16" s="168" t="s">
        <v>115</v>
      </c>
      <c r="B16" s="169"/>
      <c r="C16" s="172"/>
      <c r="D16" s="175">
        <f>C11+C15</f>
        <v>1882850</v>
      </c>
      <c r="E16" s="155"/>
    </row>
    <row r="17" spans="1:4" s="156" customFormat="1" ht="15" customHeight="1">
      <c r="A17" s="170" t="s">
        <v>116</v>
      </c>
      <c r="B17" s="169"/>
      <c r="C17" s="176">
        <f>'[1]Loss Expenses Paid QTD-10'!E36</f>
        <v>1143843</v>
      </c>
      <c r="D17" s="167"/>
    </row>
    <row r="18" spans="1:4" s="156" customFormat="1" ht="15" customHeight="1">
      <c r="A18" s="170" t="s">
        <v>117</v>
      </c>
      <c r="B18" s="169"/>
      <c r="C18" s="174">
        <f>-'[1]1Q19'!F278</f>
        <v>220</v>
      </c>
      <c r="D18" s="167"/>
    </row>
    <row r="19" spans="1:5" s="156" customFormat="1" ht="15" customHeight="1">
      <c r="A19" s="168" t="s">
        <v>118</v>
      </c>
      <c r="B19" s="169"/>
      <c r="C19" s="176">
        <f>C17-C18</f>
        <v>1143623</v>
      </c>
      <c r="D19" s="167"/>
      <c r="E19" s="155"/>
    </row>
    <row r="20" spans="1:5" s="156" customFormat="1" ht="15" customHeight="1">
      <c r="A20" s="170" t="s">
        <v>119</v>
      </c>
      <c r="B20" s="171">
        <f>'Losses Incurred QTD-6'!F18+'Losses Incurred QTD-6'!F24</f>
        <v>1434667</v>
      </c>
      <c r="C20" s="172" t="s">
        <v>29</v>
      </c>
      <c r="D20" s="167"/>
      <c r="E20" s="155"/>
    </row>
    <row r="21" spans="1:5" s="156" customFormat="1" ht="15" customHeight="1">
      <c r="A21" s="170" t="s">
        <v>120</v>
      </c>
      <c r="B21" s="173">
        <f>'Losses Incurred QTD-6'!F31</f>
        <v>1812224</v>
      </c>
      <c r="C21" s="172"/>
      <c r="D21" s="167"/>
      <c r="E21" s="155"/>
    </row>
    <row r="22" spans="1:5" s="156" customFormat="1" ht="15" customHeight="1">
      <c r="A22" s="170" t="s">
        <v>121</v>
      </c>
      <c r="B22" s="177"/>
      <c r="C22" s="178">
        <f>B20-B21</f>
        <v>-377557</v>
      </c>
      <c r="D22" s="167"/>
      <c r="E22" s="155"/>
    </row>
    <row r="23" spans="1:8" s="156" customFormat="1" ht="15" customHeight="1">
      <c r="A23" s="168" t="s">
        <v>122</v>
      </c>
      <c r="B23" s="169"/>
      <c r="C23" s="172"/>
      <c r="D23" s="179">
        <f>C19+C22</f>
        <v>766066</v>
      </c>
      <c r="E23" s="172"/>
      <c r="H23" s="156" t="s">
        <v>123</v>
      </c>
    </row>
    <row r="24" spans="1:5" s="156" customFormat="1" ht="15" customHeight="1">
      <c r="A24" s="170" t="s">
        <v>124</v>
      </c>
      <c r="B24" s="169"/>
      <c r="C24" s="176">
        <f>'[1]Loss Expenses Paid QTD-10'!C36</f>
        <v>103909</v>
      </c>
      <c r="D24" s="167"/>
      <c r="E24" s="180"/>
    </row>
    <row r="25" spans="1:5" s="156" customFormat="1" ht="15" customHeight="1">
      <c r="A25" s="170" t="s">
        <v>125</v>
      </c>
      <c r="B25" s="169"/>
      <c r="C25" s="174">
        <f>'[1]Loss Expenses Paid QTD-10'!I36</f>
        <v>123475</v>
      </c>
      <c r="D25" s="167"/>
      <c r="E25" s="180"/>
    </row>
    <row r="26" spans="1:5" s="156" customFormat="1" ht="15" customHeight="1">
      <c r="A26" s="168" t="s">
        <v>126</v>
      </c>
      <c r="B26" s="169"/>
      <c r="C26" s="176">
        <f>C24+C25</f>
        <v>227384</v>
      </c>
      <c r="D26" s="167"/>
      <c r="E26" s="172"/>
    </row>
    <row r="27" spans="1:5" s="156" customFormat="1" ht="15" customHeight="1">
      <c r="A27" s="170" t="s">
        <v>127</v>
      </c>
      <c r="B27" s="171">
        <f>'Loss Expenses QTD-7'!F18</f>
        <v>339622</v>
      </c>
      <c r="C27" s="172"/>
      <c r="D27" s="167"/>
      <c r="E27" s="180"/>
    </row>
    <row r="28" spans="1:5" s="156" customFormat="1" ht="15" customHeight="1">
      <c r="A28" s="170" t="s">
        <v>128</v>
      </c>
      <c r="B28" s="173">
        <f>'Loss Expenses QTD-7'!F24</f>
        <v>343922</v>
      </c>
      <c r="C28" s="172"/>
      <c r="D28" s="167"/>
      <c r="E28" s="172"/>
    </row>
    <row r="29" spans="1:5" s="156" customFormat="1" ht="15" customHeight="1">
      <c r="A29" s="170" t="s">
        <v>129</v>
      </c>
      <c r="B29" s="169"/>
      <c r="C29" s="178">
        <f>B27-B28</f>
        <v>-4300</v>
      </c>
      <c r="D29" s="167"/>
      <c r="E29" s="180"/>
    </row>
    <row r="30" spans="1:5" s="156" customFormat="1" ht="15" customHeight="1">
      <c r="A30" s="168" t="s">
        <v>130</v>
      </c>
      <c r="B30" s="169"/>
      <c r="C30" s="172"/>
      <c r="D30" s="181">
        <f>C26+C29</f>
        <v>223084</v>
      </c>
      <c r="E30" s="172"/>
    </row>
    <row r="31" spans="1:5" s="156" customFormat="1" ht="15" customHeight="1">
      <c r="A31" s="168" t="s">
        <v>131</v>
      </c>
      <c r="B31" s="169"/>
      <c r="C31" s="172"/>
      <c r="D31" s="182">
        <f>D23+D30</f>
        <v>989150</v>
      </c>
      <c r="E31" s="172"/>
    </row>
    <row r="32" spans="1:5" s="156" customFormat="1" ht="15" customHeight="1">
      <c r="A32" s="170" t="s">
        <v>132</v>
      </c>
      <c r="B32" s="169"/>
      <c r="C32" s="176">
        <f>10500+10500+10173-2394</f>
        <v>28779</v>
      </c>
      <c r="D32" s="167"/>
      <c r="E32" s="180"/>
    </row>
    <row r="33" spans="1:5" s="156" customFormat="1" ht="15" customHeight="1">
      <c r="A33" s="170" t="s">
        <v>133</v>
      </c>
      <c r="B33" s="171">
        <f>-'[1]1Q19'!F126</f>
        <v>107930</v>
      </c>
      <c r="C33" s="176"/>
      <c r="D33" s="167"/>
      <c r="E33" s="155"/>
    </row>
    <row r="34" spans="1:5" s="156" customFormat="1" ht="15" customHeight="1">
      <c r="A34" s="170" t="s">
        <v>134</v>
      </c>
      <c r="B34" s="173">
        <v>124166</v>
      </c>
      <c r="C34" s="172"/>
      <c r="D34" s="167"/>
      <c r="E34" s="155"/>
    </row>
    <row r="35" spans="1:5" s="156" customFormat="1" ht="15" customHeight="1">
      <c r="A35" s="170" t="s">
        <v>135</v>
      </c>
      <c r="B35" s="169"/>
      <c r="C35" s="178">
        <f>B33-B34</f>
        <v>-16236</v>
      </c>
      <c r="D35" s="167"/>
      <c r="E35" s="155"/>
    </row>
    <row r="36" spans="1:6" s="156" customFormat="1" ht="15" customHeight="1">
      <c r="A36" s="168" t="s">
        <v>136</v>
      </c>
      <c r="B36" s="169"/>
      <c r="C36" s="172" t="s">
        <v>29</v>
      </c>
      <c r="D36" s="183">
        <f>C32+C35</f>
        <v>12543</v>
      </c>
      <c r="E36" s="155"/>
      <c r="F36" s="184"/>
    </row>
    <row r="37" spans="1:5" s="156" customFormat="1" ht="15" customHeight="1">
      <c r="A37" s="170" t="s">
        <v>137</v>
      </c>
      <c r="B37" s="169"/>
      <c r="C37" s="176">
        <f>'[1]1Q19'!F374</f>
        <v>133939</v>
      </c>
      <c r="D37" s="167"/>
      <c r="E37" s="155"/>
    </row>
    <row r="38" spans="1:5" s="156" customFormat="1" ht="15" customHeight="1">
      <c r="A38" s="170" t="s">
        <v>138</v>
      </c>
      <c r="B38" s="169"/>
      <c r="C38" s="176">
        <f>'[1]1Q19'!F384</f>
        <v>35589</v>
      </c>
      <c r="D38" s="167"/>
      <c r="E38" s="185"/>
    </row>
    <row r="39" spans="1:6" s="156" customFormat="1" ht="15" customHeight="1">
      <c r="A39" s="170" t="s">
        <v>139</v>
      </c>
      <c r="B39" s="169"/>
      <c r="C39" s="174">
        <f>'[1]1Q19'!F589-C43-3</f>
        <v>719068</v>
      </c>
      <c r="D39" s="167"/>
      <c r="E39" s="185"/>
      <c r="F39" s="155"/>
    </row>
    <row r="40" spans="1:6" s="156" customFormat="1" ht="15" customHeight="1">
      <c r="A40" s="168" t="s">
        <v>140</v>
      </c>
      <c r="B40" s="169"/>
      <c r="C40" s="176">
        <f>SUM(C37:C39)</f>
        <v>888596</v>
      </c>
      <c r="D40" s="167"/>
      <c r="E40" s="185"/>
      <c r="F40" s="155"/>
    </row>
    <row r="41" spans="1:5" s="156" customFormat="1" ht="15" customHeight="1">
      <c r="A41" s="170" t="s">
        <v>133</v>
      </c>
      <c r="B41" s="171">
        <f>-'[1]1Q19'!F143</f>
        <v>162282</v>
      </c>
      <c r="C41" s="172"/>
      <c r="D41" s="167"/>
      <c r="E41" s="185"/>
    </row>
    <row r="42" spans="1:5" s="156" customFormat="1" ht="15" customHeight="1">
      <c r="A42" s="170" t="s">
        <v>134</v>
      </c>
      <c r="B42" s="173">
        <v>120017</v>
      </c>
      <c r="C42" s="172" t="s">
        <v>29</v>
      </c>
      <c r="D42" s="167"/>
      <c r="E42" s="155"/>
    </row>
    <row r="43" spans="1:5" s="156" customFormat="1" ht="15" customHeight="1">
      <c r="A43" s="170" t="s">
        <v>141</v>
      </c>
      <c r="B43" s="169"/>
      <c r="C43" s="178">
        <f>+B41-B42</f>
        <v>42265</v>
      </c>
      <c r="D43" s="167"/>
      <c r="E43" s="155"/>
    </row>
    <row r="44" spans="1:6" s="156" customFormat="1" ht="15" customHeight="1">
      <c r="A44" s="168" t="s">
        <v>142</v>
      </c>
      <c r="B44" s="169"/>
      <c r="C44" s="172"/>
      <c r="D44" s="181">
        <f>SUM(C40:C43)</f>
        <v>930861</v>
      </c>
      <c r="E44" s="155"/>
      <c r="F44" s="155"/>
    </row>
    <row r="45" spans="1:6" s="156" customFormat="1" ht="15" customHeight="1">
      <c r="A45" s="168" t="s">
        <v>143</v>
      </c>
      <c r="B45" s="169"/>
      <c r="C45" s="172"/>
      <c r="D45" s="181">
        <f>SUM(D36:D44)</f>
        <v>943404</v>
      </c>
      <c r="E45" s="155"/>
      <c r="F45" s="186"/>
    </row>
    <row r="46" spans="1:6" s="156" customFormat="1" ht="15" customHeight="1">
      <c r="A46" s="168" t="s">
        <v>144</v>
      </c>
      <c r="B46" s="169"/>
      <c r="C46" s="172"/>
      <c r="D46" s="187">
        <f>+D31+D45</f>
        <v>1932554</v>
      </c>
      <c r="E46" s="155"/>
      <c r="F46" s="186"/>
    </row>
    <row r="47" spans="1:6" s="156" customFormat="1" ht="15" customHeight="1">
      <c r="A47" s="168" t="s">
        <v>145</v>
      </c>
      <c r="B47" s="169"/>
      <c r="C47" s="172"/>
      <c r="D47" s="182">
        <f>D16-D31-D45</f>
        <v>-49704</v>
      </c>
      <c r="E47" s="188"/>
      <c r="F47" s="155"/>
    </row>
    <row r="48" spans="1:4" s="156" customFormat="1" ht="15" customHeight="1">
      <c r="A48" s="170" t="s">
        <v>146</v>
      </c>
      <c r="B48" s="169"/>
      <c r="C48" s="176">
        <f>-'[1]1Q19'!F251-C51</f>
        <v>55626</v>
      </c>
      <c r="D48" s="167"/>
    </row>
    <row r="49" spans="1:5" s="156" customFormat="1" ht="15" customHeight="1">
      <c r="A49" s="170" t="s">
        <v>147</v>
      </c>
      <c r="B49" s="171">
        <f>'[1]1Q19'!F35</f>
        <v>81623</v>
      </c>
      <c r="C49" s="172"/>
      <c r="D49" s="167"/>
      <c r="E49" s="155"/>
    </row>
    <row r="50" spans="1:5" s="156" customFormat="1" ht="15" customHeight="1">
      <c r="A50" s="170" t="s">
        <v>148</v>
      </c>
      <c r="B50" s="173">
        <v>71988</v>
      </c>
      <c r="C50" s="172"/>
      <c r="D50" s="167"/>
      <c r="E50" s="155"/>
    </row>
    <row r="51" spans="1:5" s="156" customFormat="1" ht="15" customHeight="1">
      <c r="A51" s="170" t="s">
        <v>149</v>
      </c>
      <c r="B51" s="169"/>
      <c r="C51" s="178">
        <f>B49-B50</f>
        <v>9635</v>
      </c>
      <c r="D51" s="167"/>
      <c r="E51" s="155"/>
    </row>
    <row r="52" spans="1:5" s="156" customFormat="1" ht="15" customHeight="1">
      <c r="A52" s="168" t="s">
        <v>150</v>
      </c>
      <c r="B52" s="169"/>
      <c r="C52" s="172"/>
      <c r="D52" s="181">
        <f>C48+C51</f>
        <v>65261</v>
      </c>
      <c r="E52" s="155"/>
    </row>
    <row r="53" spans="1:5" s="156" customFormat="1" ht="15" customHeight="1">
      <c r="A53" s="170" t="s">
        <v>151</v>
      </c>
      <c r="B53" s="169"/>
      <c r="C53" s="172"/>
      <c r="D53" s="189">
        <f>-'[1]1Q19'!F258</f>
        <v>-1193</v>
      </c>
      <c r="E53" s="155"/>
    </row>
    <row r="54" spans="1:5" s="156" customFormat="1" ht="15" customHeight="1">
      <c r="A54" s="168" t="s">
        <v>152</v>
      </c>
      <c r="B54" s="169"/>
      <c r="C54" s="172"/>
      <c r="D54" s="181">
        <f>SUM(D52:D53)</f>
        <v>64068</v>
      </c>
      <c r="E54" s="155"/>
    </row>
    <row r="55" spans="1:5" s="156" customFormat="1" ht="15" customHeight="1">
      <c r="A55" s="190" t="s">
        <v>153</v>
      </c>
      <c r="B55" s="169"/>
      <c r="C55" s="172"/>
      <c r="D55" s="181">
        <f>-'[1]1Q19'!F262</f>
        <v>3673</v>
      </c>
      <c r="E55" s="155"/>
    </row>
    <row r="56" spans="1:6" s="156" customFormat="1" ht="15" customHeight="1">
      <c r="A56" s="191" t="s">
        <v>154</v>
      </c>
      <c r="B56" s="192"/>
      <c r="C56" s="193"/>
      <c r="D56" s="187">
        <f>D47+D54+D55</f>
        <v>18037</v>
      </c>
      <c r="E56" s="188"/>
      <c r="F56" s="184"/>
    </row>
    <row r="57" spans="1:5" s="156" customFormat="1" ht="15" customHeight="1">
      <c r="A57" s="194"/>
      <c r="B57" s="195"/>
      <c r="C57" s="195"/>
      <c r="D57" s="196"/>
      <c r="E57" s="155"/>
    </row>
    <row r="58" spans="1:5" s="156" customFormat="1" ht="15" customHeight="1">
      <c r="A58" s="134"/>
      <c r="B58" s="195"/>
      <c r="C58" s="195"/>
      <c r="D58" s="196"/>
      <c r="E58" s="155"/>
    </row>
    <row r="59" spans="1:5" s="156" customFormat="1" ht="15" customHeight="1">
      <c r="A59" s="194"/>
      <c r="B59" s="195"/>
      <c r="C59" s="195"/>
      <c r="D59" s="195"/>
      <c r="E59" s="155"/>
    </row>
    <row r="60" spans="1:5" s="156" customFormat="1" ht="15" customHeight="1">
      <c r="A60" s="194"/>
      <c r="B60" s="195"/>
      <c r="C60" s="195"/>
      <c r="D60" s="195"/>
      <c r="E60" s="155"/>
    </row>
    <row r="61" spans="1:5" s="156" customFormat="1" ht="15" customHeight="1">
      <c r="A61" s="194"/>
      <c r="B61" s="195"/>
      <c r="C61" s="195"/>
      <c r="D61" s="195"/>
      <c r="E61" s="155"/>
    </row>
    <row r="62" spans="1:5" s="156" customFormat="1" ht="15" customHeight="1">
      <c r="A62" s="194"/>
      <c r="B62" s="195"/>
      <c r="C62" s="195"/>
      <c r="D62" s="195"/>
      <c r="E62" s="155"/>
    </row>
    <row r="63" spans="1:5" s="156" customFormat="1" ht="15" customHeight="1">
      <c r="A63" s="194"/>
      <c r="B63" s="195"/>
      <c r="C63" s="195"/>
      <c r="D63" s="195"/>
      <c r="E63" s="155"/>
    </row>
    <row r="64" spans="1:5" s="156" customFormat="1" ht="15" customHeight="1">
      <c r="A64" s="194"/>
      <c r="B64" s="197"/>
      <c r="C64" s="195"/>
      <c r="D64" s="195"/>
      <c r="E64" s="155"/>
    </row>
    <row r="65" spans="1:5" s="156" customFormat="1" ht="15" customHeight="1">
      <c r="A65" s="194"/>
      <c r="B65" s="197"/>
      <c r="C65" s="195"/>
      <c r="D65" s="195"/>
      <c r="E65" s="155"/>
    </row>
    <row r="66" spans="1:5" s="156" customFormat="1" ht="15" customHeight="1">
      <c r="A66" s="194"/>
      <c r="B66" s="197"/>
      <c r="C66" s="195"/>
      <c r="D66" s="195"/>
      <c r="E66" s="155"/>
    </row>
    <row r="67" spans="1:5" s="156" customFormat="1" ht="15" customHeight="1">
      <c r="A67" s="194"/>
      <c r="B67" s="197"/>
      <c r="C67" s="198"/>
      <c r="D67" s="195"/>
      <c r="E67" s="155"/>
    </row>
    <row r="68" spans="1:5" s="156" customFormat="1" ht="15" customHeight="1">
      <c r="A68" s="194"/>
      <c r="B68" s="197"/>
      <c r="C68" s="195"/>
      <c r="D68" s="195"/>
      <c r="E68" s="155"/>
    </row>
    <row r="69" spans="2:5" s="156" customFormat="1" ht="15" customHeight="1">
      <c r="B69" s="197"/>
      <c r="C69" s="195"/>
      <c r="D69" s="195"/>
      <c r="E69" s="155"/>
    </row>
    <row r="70" spans="1:5" s="156" customFormat="1" ht="15" customHeight="1">
      <c r="A70" s="194"/>
      <c r="B70" s="197"/>
      <c r="C70" s="195"/>
      <c r="D70" s="195"/>
      <c r="E70" s="155"/>
    </row>
    <row r="71" spans="1:5" s="156" customFormat="1" ht="15" customHeight="1">
      <c r="A71" s="194"/>
      <c r="B71" s="197"/>
      <c r="C71" s="195"/>
      <c r="D71" s="195"/>
      <c r="E71" s="155"/>
    </row>
    <row r="72" spans="1:5" s="156" customFormat="1" ht="15" customHeight="1">
      <c r="A72" s="194"/>
      <c r="B72" s="199"/>
      <c r="C72" s="195"/>
      <c r="D72" s="195"/>
      <c r="E72" s="155"/>
    </row>
    <row r="73" spans="1:5" s="156" customFormat="1" ht="15" customHeight="1">
      <c r="A73" s="194"/>
      <c r="B73" s="195"/>
      <c r="C73" s="198"/>
      <c r="D73" s="195"/>
      <c r="E73" s="155"/>
    </row>
    <row r="74" spans="1:5" s="156" customFormat="1" ht="15" customHeight="1">
      <c r="A74" s="194"/>
      <c r="B74" s="195"/>
      <c r="C74" s="195"/>
      <c r="D74" s="195"/>
      <c r="E74" s="155"/>
    </row>
    <row r="75" spans="1:5" s="156" customFormat="1" ht="15" customHeight="1">
      <c r="A75" s="194"/>
      <c r="B75" s="195"/>
      <c r="C75" s="195"/>
      <c r="D75" s="195"/>
      <c r="E75" s="155"/>
    </row>
    <row r="76" spans="1:5" s="156" customFormat="1" ht="15" customHeight="1">
      <c r="A76" s="194"/>
      <c r="B76" s="195"/>
      <c r="C76" s="195"/>
      <c r="D76" s="195"/>
      <c r="E76" s="155"/>
    </row>
    <row r="77" spans="1:5" s="156" customFormat="1" ht="15" customHeight="1">
      <c r="A77" s="194"/>
      <c r="B77" s="195"/>
      <c r="C77" s="195"/>
      <c r="D77" s="195"/>
      <c r="E77" s="155"/>
    </row>
    <row r="78" spans="1:5" s="156" customFormat="1" ht="15" customHeight="1">
      <c r="A78" s="194"/>
      <c r="B78" s="195"/>
      <c r="C78" s="195"/>
      <c r="D78" s="195"/>
      <c r="E78" s="155"/>
    </row>
    <row r="79" spans="1:5" s="156" customFormat="1" ht="15" customHeight="1">
      <c r="A79" s="194"/>
      <c r="B79" s="195"/>
      <c r="C79" s="195"/>
      <c r="D79" s="195"/>
      <c r="E79" s="155"/>
    </row>
    <row r="80" spans="1:5" s="156" customFormat="1" ht="15" customHeight="1">
      <c r="A80" s="194"/>
      <c r="B80" s="195"/>
      <c r="C80" s="195"/>
      <c r="D80" s="195"/>
      <c r="E80" s="155"/>
    </row>
    <row r="81" spans="1:5" s="156" customFormat="1" ht="15" customHeight="1">
      <c r="A81" s="194"/>
      <c r="B81" s="195"/>
      <c r="C81" s="195"/>
      <c r="D81" s="195"/>
      <c r="E81" s="155"/>
    </row>
    <row r="82" spans="1:5" s="156" customFormat="1" ht="15" customHeight="1">
      <c r="A82" s="194"/>
      <c r="B82" s="195"/>
      <c r="C82" s="195"/>
      <c r="D82" s="195"/>
      <c r="E82" s="155"/>
    </row>
    <row r="83" spans="1:5" s="156" customFormat="1" ht="15" customHeight="1">
      <c r="A83" s="194"/>
      <c r="B83" s="195"/>
      <c r="C83" s="195"/>
      <c r="D83" s="195"/>
      <c r="E83" s="155"/>
    </row>
    <row r="84" spans="1:5" s="156" customFormat="1" ht="15" customHeight="1">
      <c r="A84" s="194"/>
      <c r="B84" s="195"/>
      <c r="C84" s="195"/>
      <c r="D84" s="195"/>
      <c r="E84" s="155"/>
    </row>
    <row r="85" spans="1:5" s="156" customFormat="1" ht="15" customHeight="1">
      <c r="A85" s="194"/>
      <c r="B85" s="195"/>
      <c r="C85" s="195"/>
      <c r="D85" s="195"/>
      <c r="E85" s="155"/>
    </row>
    <row r="86" spans="1:5" s="156" customFormat="1" ht="15" customHeight="1">
      <c r="A86" s="194"/>
      <c r="B86" s="195"/>
      <c r="C86" s="195"/>
      <c r="D86" s="195"/>
      <c r="E86" s="155"/>
    </row>
    <row r="87" spans="1:5" s="156" customFormat="1" ht="15" customHeight="1">
      <c r="A87" s="194"/>
      <c r="B87" s="195"/>
      <c r="C87" s="195"/>
      <c r="D87" s="195"/>
      <c r="E87" s="155"/>
    </row>
    <row r="88" spans="1:5" s="156" customFormat="1" ht="15" customHeight="1">
      <c r="A88" s="194"/>
      <c r="B88" s="195"/>
      <c r="C88" s="195"/>
      <c r="D88" s="195"/>
      <c r="E88" s="155"/>
    </row>
    <row r="89" spans="1:5" s="156" customFormat="1" ht="15" customHeight="1">
      <c r="A89" s="194"/>
      <c r="B89" s="195"/>
      <c r="C89" s="199"/>
      <c r="D89" s="199"/>
      <c r="E89" s="155"/>
    </row>
    <row r="90" spans="1:5" s="156" customFormat="1" ht="15" customHeight="1">
      <c r="A90" s="194"/>
      <c r="B90" s="195"/>
      <c r="C90" s="199"/>
      <c r="D90" s="199"/>
      <c r="E90" s="155"/>
    </row>
    <row r="91" spans="1:5" s="156" customFormat="1" ht="15" customHeight="1">
      <c r="A91" s="194"/>
      <c r="B91" s="195"/>
      <c r="C91" s="199"/>
      <c r="D91" s="199"/>
      <c r="E91" s="155"/>
    </row>
    <row r="92" spans="1:5" s="156" customFormat="1" ht="15" customHeight="1">
      <c r="A92" s="194"/>
      <c r="B92" s="199"/>
      <c r="C92" s="199"/>
      <c r="D92" s="199"/>
      <c r="E92" s="155"/>
    </row>
    <row r="93" spans="1:5" s="156" customFormat="1" ht="15" customHeight="1">
      <c r="A93" s="194"/>
      <c r="B93" s="199"/>
      <c r="C93" s="199"/>
      <c r="D93" s="199"/>
      <c r="E93" s="155"/>
    </row>
    <row r="94" spans="1:5" s="156" customFormat="1" ht="15" customHeight="1">
      <c r="A94" s="194"/>
      <c r="B94" s="199"/>
      <c r="C94" s="199"/>
      <c r="D94" s="199"/>
      <c r="E94" s="155"/>
    </row>
    <row r="95" spans="1:5" s="156" customFormat="1" ht="15" customHeight="1">
      <c r="A95" s="194"/>
      <c r="B95" s="199"/>
      <c r="C95" s="199"/>
      <c r="D95" s="199"/>
      <c r="E95" s="155"/>
    </row>
    <row r="96" spans="1:5" s="156" customFormat="1" ht="15" customHeight="1">
      <c r="A96" s="194"/>
      <c r="B96" s="199"/>
      <c r="C96" s="199"/>
      <c r="D96" s="199"/>
      <c r="E96" s="155"/>
    </row>
    <row r="97" spans="1:5" s="156" customFormat="1" ht="15" customHeight="1">
      <c r="A97" s="194"/>
      <c r="B97" s="199"/>
      <c r="C97" s="199"/>
      <c r="D97" s="199"/>
      <c r="E97" s="155"/>
    </row>
    <row r="98" spans="1:5" s="156" customFormat="1" ht="15" customHeight="1">
      <c r="A98" s="194"/>
      <c r="B98" s="199"/>
      <c r="C98" s="199"/>
      <c r="D98" s="199"/>
      <c r="E98" s="155"/>
    </row>
    <row r="99" spans="1:5" s="156" customFormat="1" ht="15" customHeight="1">
      <c r="A99" s="194"/>
      <c r="B99" s="199"/>
      <c r="C99" s="199"/>
      <c r="D99" s="199"/>
      <c r="E99" s="155"/>
    </row>
    <row r="100" spans="1:5" s="156" customFormat="1" ht="15" customHeight="1">
      <c r="A100" s="194"/>
      <c r="B100" s="199"/>
      <c r="C100" s="199"/>
      <c r="D100" s="199"/>
      <c r="E100" s="155"/>
    </row>
    <row r="101" spans="1:5" s="156" customFormat="1" ht="15" customHeight="1">
      <c r="A101" s="194"/>
      <c r="B101" s="199"/>
      <c r="C101" s="199"/>
      <c r="D101" s="199"/>
      <c r="E101" s="155"/>
    </row>
    <row r="102" spans="1:5" s="156" customFormat="1" ht="15" customHeight="1">
      <c r="A102" s="194"/>
      <c r="B102" s="199"/>
      <c r="C102" s="199"/>
      <c r="D102" s="199"/>
      <c r="E102" s="155"/>
    </row>
    <row r="103" spans="1:5" s="156" customFormat="1" ht="15" customHeight="1">
      <c r="A103" s="194"/>
      <c r="B103" s="199"/>
      <c r="C103" s="199"/>
      <c r="D103" s="199"/>
      <c r="E103" s="155"/>
    </row>
    <row r="104" spans="1:5" s="156" customFormat="1" ht="15" customHeight="1">
      <c r="A104" s="194"/>
      <c r="B104" s="199"/>
      <c r="C104" s="199"/>
      <c r="D104" s="199"/>
      <c r="E104" s="155"/>
    </row>
    <row r="105" spans="1:5" s="156" customFormat="1" ht="15" customHeight="1">
      <c r="A105" s="194"/>
      <c r="B105" s="199"/>
      <c r="C105" s="199"/>
      <c r="D105" s="199"/>
      <c r="E105" s="155"/>
    </row>
    <row r="106" spans="1:5" s="156" customFormat="1" ht="15" customHeight="1">
      <c r="A106" s="194"/>
      <c r="B106" s="199"/>
      <c r="C106" s="199"/>
      <c r="D106" s="199"/>
      <c r="E106" s="155"/>
    </row>
    <row r="107" spans="1:5" s="156" customFormat="1" ht="15" customHeight="1">
      <c r="A107" s="194"/>
      <c r="B107" s="199"/>
      <c r="C107" s="199"/>
      <c r="D107" s="199"/>
      <c r="E107" s="155"/>
    </row>
    <row r="108" spans="1:5" s="156" customFormat="1" ht="15" customHeight="1">
      <c r="A108" s="194"/>
      <c r="B108" s="199"/>
      <c r="C108" s="199"/>
      <c r="D108" s="199"/>
      <c r="E108" s="155"/>
    </row>
    <row r="109" spans="1:5" s="156" customFormat="1" ht="15" customHeight="1">
      <c r="A109" s="194"/>
      <c r="B109" s="199"/>
      <c r="C109" s="199"/>
      <c r="D109" s="199"/>
      <c r="E109" s="155"/>
    </row>
    <row r="110" spans="1:5" s="156" customFormat="1" ht="15" customHeight="1">
      <c r="A110" s="194"/>
      <c r="B110" s="199"/>
      <c r="C110" s="199"/>
      <c r="D110" s="199"/>
      <c r="E110" s="155"/>
    </row>
    <row r="111" spans="1:5" s="156" customFormat="1" ht="15" customHeight="1">
      <c r="A111" s="194"/>
      <c r="B111" s="199"/>
      <c r="C111" s="199"/>
      <c r="D111" s="199"/>
      <c r="E111" s="155"/>
    </row>
    <row r="112" spans="1:5" s="156" customFormat="1" ht="15" customHeight="1">
      <c r="A112" s="194"/>
      <c r="B112" s="199"/>
      <c r="C112" s="199"/>
      <c r="D112" s="199"/>
      <c r="E112" s="155"/>
    </row>
    <row r="113" spans="1:5" s="156" customFormat="1" ht="15" customHeight="1">
      <c r="A113" s="194"/>
      <c r="B113" s="199"/>
      <c r="C113" s="199"/>
      <c r="D113" s="199"/>
      <c r="E113" s="155"/>
    </row>
    <row r="114" spans="1:5" s="156" customFormat="1" ht="15" customHeight="1">
      <c r="A114" s="194"/>
      <c r="B114" s="199"/>
      <c r="C114" s="199"/>
      <c r="D114" s="199"/>
      <c r="E114" s="155"/>
    </row>
    <row r="115" spans="1:5" s="156" customFormat="1" ht="15" customHeight="1">
      <c r="A115" s="194"/>
      <c r="B115" s="199"/>
      <c r="C115" s="199"/>
      <c r="D115" s="199"/>
      <c r="E115" s="155"/>
    </row>
    <row r="116" spans="1:5" s="156" customFormat="1" ht="15" customHeight="1">
      <c r="A116" s="194"/>
      <c r="B116" s="199"/>
      <c r="C116" s="199"/>
      <c r="D116" s="199"/>
      <c r="E116" s="155"/>
    </row>
    <row r="117" spans="1:5" s="156" customFormat="1" ht="15" customHeight="1">
      <c r="A117" s="194"/>
      <c r="B117" s="199"/>
      <c r="C117" s="199"/>
      <c r="D117" s="199"/>
      <c r="E117" s="155"/>
    </row>
    <row r="118" spans="1:5" s="156" customFormat="1" ht="15" customHeight="1">
      <c r="A118" s="194"/>
      <c r="B118" s="199"/>
      <c r="C118" s="199"/>
      <c r="D118" s="199"/>
      <c r="E118" s="155"/>
    </row>
    <row r="119" spans="1:5" s="156" customFormat="1" ht="15" customHeight="1">
      <c r="A119" s="194"/>
      <c r="B119" s="199"/>
      <c r="C119" s="199"/>
      <c r="D119" s="199"/>
      <c r="E119" s="155"/>
    </row>
    <row r="120" spans="1:5" s="156" customFormat="1" ht="15" customHeight="1">
      <c r="A120" s="194"/>
      <c r="B120" s="199"/>
      <c r="C120" s="199"/>
      <c r="D120" s="199"/>
      <c r="E120" s="155"/>
    </row>
    <row r="121" spans="1:5" s="156" customFormat="1" ht="15" customHeight="1">
      <c r="A121" s="200"/>
      <c r="B121" s="199"/>
      <c r="C121" s="199"/>
      <c r="D121" s="199"/>
      <c r="E121" s="155"/>
    </row>
    <row r="122" spans="1:5" s="156" customFormat="1" ht="15" customHeight="1">
      <c r="A122" s="200"/>
      <c r="B122" s="199"/>
      <c r="C122" s="199"/>
      <c r="D122" s="199"/>
      <c r="E122" s="155"/>
    </row>
    <row r="123" spans="1:5" s="156" customFormat="1" ht="15" customHeight="1">
      <c r="A123" s="200"/>
      <c r="B123" s="199"/>
      <c r="C123" s="199"/>
      <c r="D123" s="199"/>
      <c r="E123" s="155"/>
    </row>
    <row r="124" spans="1:5" s="156" customFormat="1" ht="15" customHeight="1">
      <c r="A124" s="200"/>
      <c r="B124" s="199"/>
      <c r="C124" s="199"/>
      <c r="D124" s="199"/>
      <c r="E124" s="155"/>
    </row>
    <row r="125" spans="1:5" s="156" customFormat="1" ht="15" customHeight="1">
      <c r="A125" s="200"/>
      <c r="B125" s="199"/>
      <c r="C125" s="199"/>
      <c r="D125" s="199"/>
      <c r="E125" s="155"/>
    </row>
    <row r="126" spans="1:5" s="156" customFormat="1" ht="15" customHeight="1">
      <c r="A126" s="200"/>
      <c r="B126" s="199"/>
      <c r="C126" s="199"/>
      <c r="D126" s="199"/>
      <c r="E126" s="155"/>
    </row>
    <row r="127" spans="1:5" s="156" customFormat="1" ht="15" customHeight="1">
      <c r="A127" s="200"/>
      <c r="B127" s="199"/>
      <c r="C127" s="199"/>
      <c r="D127" s="199"/>
      <c r="E127" s="155"/>
    </row>
    <row r="128" ht="15" customHeight="1">
      <c r="A128" s="201"/>
    </row>
    <row r="129" s="204" customFormat="1" ht="15" customHeight="1">
      <c r="A129" s="201"/>
    </row>
    <row r="130" s="204" customFormat="1" ht="15" customHeight="1">
      <c r="A130" s="201"/>
    </row>
    <row r="131" s="204" customFormat="1" ht="15" customHeight="1">
      <c r="A131" s="201"/>
    </row>
    <row r="132" s="204" customFormat="1" ht="15" customHeight="1">
      <c r="A132" s="201"/>
    </row>
    <row r="133" s="204" customFormat="1" ht="15" customHeight="1">
      <c r="A133" s="201"/>
    </row>
    <row r="134" s="204" customFormat="1" ht="15" customHeight="1">
      <c r="A134" s="201"/>
    </row>
    <row r="135" s="204" customFormat="1" ht="15" customHeight="1">
      <c r="A135" s="201"/>
    </row>
    <row r="136" s="204" customFormat="1" ht="15" customHeight="1">
      <c r="A136" s="201"/>
    </row>
    <row r="137" s="204" customFormat="1" ht="15" customHeight="1">
      <c r="A137" s="201"/>
    </row>
    <row r="138" s="204" customFormat="1" ht="15" customHeight="1">
      <c r="A138" s="201"/>
    </row>
    <row r="139" s="204" customFormat="1" ht="15" customHeight="1">
      <c r="A139" s="201"/>
    </row>
    <row r="140" s="204" customFormat="1" ht="15" customHeight="1">
      <c r="A140" s="201"/>
    </row>
    <row r="141" s="204" customFormat="1" ht="15" customHeight="1">
      <c r="A141" s="201"/>
    </row>
    <row r="142" s="204" customFormat="1" ht="15" customHeight="1">
      <c r="A142" s="201"/>
    </row>
    <row r="143" s="204" customFormat="1" ht="15" customHeight="1">
      <c r="A143" s="201"/>
    </row>
    <row r="144" s="204" customFormat="1" ht="15" customHeight="1">
      <c r="A144" s="201"/>
    </row>
    <row r="145" s="204" customFormat="1" ht="15" customHeight="1">
      <c r="A145" s="201"/>
    </row>
    <row r="146" s="204" customFormat="1" ht="15" customHeight="1">
      <c r="A146" s="201"/>
    </row>
    <row r="147" s="204" customFormat="1" ht="15" customHeight="1">
      <c r="A147" s="201"/>
    </row>
    <row r="148" s="204" customFormat="1" ht="15" customHeight="1">
      <c r="A148" s="201"/>
    </row>
    <row r="149" s="204" customFormat="1" ht="15" customHeight="1">
      <c r="A149" s="201"/>
    </row>
    <row r="150" s="204" customFormat="1" ht="15" customHeight="1">
      <c r="A150" s="201"/>
    </row>
    <row r="151" s="204" customFormat="1" ht="15" customHeight="1">
      <c r="A151" s="201"/>
    </row>
    <row r="152" s="204" customFormat="1" ht="15" customHeight="1">
      <c r="A152" s="201"/>
    </row>
    <row r="153" s="204" customFormat="1" ht="15" customHeight="1">
      <c r="A153" s="201"/>
    </row>
    <row r="154" s="204" customFormat="1" ht="15" customHeight="1">
      <c r="A154" s="201"/>
    </row>
    <row r="155" s="204" customFormat="1" ht="15" customHeight="1">
      <c r="A155" s="201"/>
    </row>
    <row r="156" s="204" customFormat="1" ht="15" customHeight="1">
      <c r="A156" s="201"/>
    </row>
    <row r="157" s="204" customFormat="1" ht="15" customHeight="1">
      <c r="A157" s="201"/>
    </row>
    <row r="158" s="204" customFormat="1" ht="15" customHeight="1">
      <c r="A158" s="201"/>
    </row>
    <row r="159" s="204" customFormat="1" ht="15" customHeight="1">
      <c r="A159" s="201"/>
    </row>
    <row r="160" s="204" customFormat="1" ht="15" customHeight="1">
      <c r="A160" s="201"/>
    </row>
    <row r="161" s="204" customFormat="1" ht="15" customHeight="1">
      <c r="A161" s="201"/>
    </row>
  </sheetData>
  <sheetProtection/>
  <mergeCells count="5">
    <mergeCell ref="A1:D1"/>
    <mergeCell ref="A2:D2"/>
    <mergeCell ref="A3:D3"/>
    <mergeCell ref="A4:D4"/>
    <mergeCell ref="A5:D5"/>
  </mergeCells>
  <printOptions horizontalCentered="1"/>
  <pageMargins left="0.25" right="0.25" top="0.5" bottom="0.5" header="0.25" footer="0.25"/>
  <pageSetup horizontalDpi="600" verticalDpi="600" orientation="portrait" scale="80" r:id="rId1"/>
  <headerFooter alignWithMargins="0">
    <oddFooter>&amp;C&amp;"Century Schoolbook,Regular"Page 4</oddFooter>
  </headerFooter>
</worksheet>
</file>

<file path=xl/worksheets/sheet5.xml><?xml version="1.0" encoding="utf-8"?>
<worksheet xmlns="http://schemas.openxmlformats.org/spreadsheetml/2006/main" xmlns:r="http://schemas.openxmlformats.org/officeDocument/2006/relationships">
  <dimension ref="A1:G43"/>
  <sheetViews>
    <sheetView zoomScale="120" zoomScaleNormal="120" zoomScalePageLayoutView="0" workbookViewId="0" topLeftCell="A1">
      <selection activeCell="A1" sqref="A1"/>
    </sheetView>
  </sheetViews>
  <sheetFormatPr defaultColWidth="15.7109375" defaultRowHeight="15" customHeight="1"/>
  <cols>
    <col min="1" max="1" width="50.7109375" style="216" customWidth="1"/>
    <col min="2" max="6" width="18.7109375" style="259" customWidth="1"/>
    <col min="7" max="16384" width="15.7109375" style="216" customWidth="1"/>
  </cols>
  <sheetData>
    <row r="1" spans="1:6" s="208" customFormat="1" ht="30" customHeight="1">
      <c r="A1" s="205" t="s">
        <v>0</v>
      </c>
      <c r="B1" s="206"/>
      <c r="C1" s="206"/>
      <c r="D1" s="206"/>
      <c r="E1" s="206"/>
      <c r="F1" s="207"/>
    </row>
    <row r="2" spans="1:6" s="212" customFormat="1" ht="15" customHeight="1">
      <c r="A2" s="209"/>
      <c r="B2" s="210"/>
      <c r="C2" s="210"/>
      <c r="D2" s="210"/>
      <c r="E2" s="210"/>
      <c r="F2" s="211"/>
    </row>
    <row r="3" spans="1:6" ht="15" customHeight="1">
      <c r="A3" s="213" t="s">
        <v>155</v>
      </c>
      <c r="B3" s="214"/>
      <c r="C3" s="214"/>
      <c r="D3" s="214"/>
      <c r="E3" s="214"/>
      <c r="F3" s="215"/>
    </row>
    <row r="4" spans="1:6" ht="15" customHeight="1">
      <c r="A4" s="213" t="s">
        <v>108</v>
      </c>
      <c r="B4" s="214"/>
      <c r="C4" s="214"/>
      <c r="D4" s="214"/>
      <c r="E4" s="214"/>
      <c r="F4" s="215"/>
    </row>
    <row r="5" spans="1:6" s="10" customFormat="1" ht="15" customHeight="1">
      <c r="A5" s="217"/>
      <c r="B5" s="218"/>
      <c r="C5" s="218"/>
      <c r="D5" s="218"/>
      <c r="E5" s="218"/>
      <c r="F5" s="218"/>
    </row>
    <row r="6" spans="2:6" s="10" customFormat="1" ht="30" customHeight="1">
      <c r="B6" s="219" t="s">
        <v>70</v>
      </c>
      <c r="C6" s="219" t="s">
        <v>71</v>
      </c>
      <c r="D6" s="219" t="s">
        <v>72</v>
      </c>
      <c r="E6" s="219" t="s">
        <v>73</v>
      </c>
      <c r="F6" s="220" t="s">
        <v>74</v>
      </c>
    </row>
    <row r="7" spans="1:6" s="222" customFormat="1" ht="15" customHeight="1">
      <c r="A7" s="221" t="s">
        <v>156</v>
      </c>
      <c r="B7" s="218"/>
      <c r="C7" s="218"/>
      <c r="D7" s="218"/>
      <c r="E7" s="218"/>
      <c r="F7" s="218"/>
    </row>
    <row r="8" spans="1:6" s="10" customFormat="1" ht="15" customHeight="1">
      <c r="A8" s="223" t="s">
        <v>157</v>
      </c>
      <c r="B8" s="224"/>
      <c r="C8" s="224"/>
      <c r="D8" s="224"/>
      <c r="E8" s="224"/>
      <c r="F8" s="224"/>
    </row>
    <row r="9" spans="1:6" s="222" customFormat="1" ht="15" customHeight="1">
      <c r="A9" s="225" t="s">
        <v>158</v>
      </c>
      <c r="B9" s="196">
        <f>-'[1]1Q19'!E214</f>
        <v>1266714</v>
      </c>
      <c r="C9" s="196">
        <f>-'[1]1Q19'!E211</f>
        <v>-31776</v>
      </c>
      <c r="D9" s="196">
        <f>-'[1]1Q19'!E208</f>
        <v>-15</v>
      </c>
      <c r="E9" s="198">
        <v>0</v>
      </c>
      <c r="F9" s="196">
        <f>SUM(B9:E9)</f>
        <v>1234923</v>
      </c>
    </row>
    <row r="10" spans="1:6" s="10" customFormat="1" ht="15" customHeight="1">
      <c r="A10" s="225" t="s">
        <v>159</v>
      </c>
      <c r="B10" s="226">
        <f>-'[1]1Q19'!E215</f>
        <v>467401</v>
      </c>
      <c r="C10" s="226">
        <f>-'[1]1Q19'!E212</f>
        <v>-15512</v>
      </c>
      <c r="D10" s="226">
        <f>-'[1]1Q19'!E209</f>
        <v>-2</v>
      </c>
      <c r="E10" s="198">
        <v>0</v>
      </c>
      <c r="F10" s="28">
        <f>SUM(B10:E10)</f>
        <v>451887</v>
      </c>
    </row>
    <row r="11" spans="1:6" s="10" customFormat="1" ht="15" customHeight="1">
      <c r="A11" s="225" t="s">
        <v>160</v>
      </c>
      <c r="B11" s="226">
        <f>-'[1]1Q19'!E216</f>
        <v>3311</v>
      </c>
      <c r="C11" s="198">
        <v>0</v>
      </c>
      <c r="D11" s="198">
        <v>0</v>
      </c>
      <c r="E11" s="198">
        <v>0</v>
      </c>
      <c r="F11" s="28">
        <f>SUM(B11:E11)</f>
        <v>3311</v>
      </c>
    </row>
    <row r="12" spans="1:6" s="34" customFormat="1" ht="15" customHeight="1" thickBot="1">
      <c r="A12" s="227" t="s">
        <v>161</v>
      </c>
      <c r="B12" s="228">
        <f>SUM(B9:B11)</f>
        <v>1737426</v>
      </c>
      <c r="C12" s="229">
        <f>SUM(C9:C11)</f>
        <v>-47288</v>
      </c>
      <c r="D12" s="229">
        <f>SUM(D9:D11)</f>
        <v>-17</v>
      </c>
      <c r="E12" s="230">
        <f>SUM(E9:E11)</f>
        <v>0</v>
      </c>
      <c r="F12" s="231">
        <f>SUM(F9:F11)</f>
        <v>1690121</v>
      </c>
    </row>
    <row r="13" spans="1:6" s="34" customFormat="1" ht="15" customHeight="1" thickTop="1">
      <c r="A13" s="225"/>
      <c r="B13" s="232"/>
      <c r="C13" s="232"/>
      <c r="D13" s="232"/>
      <c r="E13" s="232"/>
      <c r="F13" s="233"/>
    </row>
    <row r="14" spans="1:6" s="34" customFormat="1" ht="30" customHeight="1">
      <c r="A14" s="223" t="s">
        <v>162</v>
      </c>
      <c r="B14" s="232"/>
      <c r="C14" s="232"/>
      <c r="D14" s="232"/>
      <c r="E14" s="232"/>
      <c r="F14" s="234"/>
    </row>
    <row r="15" spans="1:6" s="34" customFormat="1" ht="15" customHeight="1">
      <c r="A15" s="225" t="s">
        <v>158</v>
      </c>
      <c r="B15" s="226">
        <f>-'[1]1Q19'!E66</f>
        <v>1113516</v>
      </c>
      <c r="C15" s="226">
        <f>-'[1]1Q19'!E62</f>
        <v>1551161</v>
      </c>
      <c r="D15" s="198">
        <v>0</v>
      </c>
      <c r="E15" s="198">
        <v>0</v>
      </c>
      <c r="F15" s="28">
        <f>SUM(B15:E15)</f>
        <v>2664677</v>
      </c>
    </row>
    <row r="16" spans="1:6" s="34" customFormat="1" ht="15" customHeight="1">
      <c r="A16" s="225" t="s">
        <v>163</v>
      </c>
      <c r="B16" s="226">
        <f>-'[1]1Q19'!E67</f>
        <v>410357</v>
      </c>
      <c r="C16" s="226">
        <f>-'[1]1Q19'!E63</f>
        <v>586761</v>
      </c>
      <c r="D16" s="198">
        <v>0</v>
      </c>
      <c r="E16" s="198">
        <v>0</v>
      </c>
      <c r="F16" s="28">
        <f>SUM(B16:E16)</f>
        <v>997118</v>
      </c>
    </row>
    <row r="17" spans="1:6" s="34" customFormat="1" ht="15" customHeight="1">
      <c r="A17" s="225" t="s">
        <v>164</v>
      </c>
      <c r="B17" s="226">
        <f>-'[1]1Q19'!E68</f>
        <v>2833</v>
      </c>
      <c r="C17" s="226">
        <f>-'[1]1Q19'!E64</f>
        <v>5270</v>
      </c>
      <c r="D17" s="198">
        <v>0</v>
      </c>
      <c r="E17" s="198">
        <v>0</v>
      </c>
      <c r="F17" s="28">
        <f>SUM(B17:E17)</f>
        <v>8103</v>
      </c>
    </row>
    <row r="18" spans="1:6" s="34" customFormat="1" ht="15" customHeight="1" thickBot="1">
      <c r="A18" s="227" t="s">
        <v>161</v>
      </c>
      <c r="B18" s="229">
        <f>SUM(B15:B17)</f>
        <v>1526706</v>
      </c>
      <c r="C18" s="229">
        <f>SUM(C15:C17)</f>
        <v>2143192</v>
      </c>
      <c r="D18" s="230">
        <f>SUM(D15:D17)</f>
        <v>0</v>
      </c>
      <c r="E18" s="230">
        <f>SUM(E15:E17)</f>
        <v>0</v>
      </c>
      <c r="F18" s="231">
        <f>SUM(F15:F17)</f>
        <v>3669898</v>
      </c>
    </row>
    <row r="19" spans="1:6" s="34" customFormat="1" ht="15" customHeight="1" thickTop="1">
      <c r="A19" s="225"/>
      <c r="B19" s="232"/>
      <c r="C19" s="232"/>
      <c r="D19" s="232"/>
      <c r="E19" s="232"/>
      <c r="F19" s="233"/>
    </row>
    <row r="20" spans="1:6" s="34" customFormat="1" ht="30" customHeight="1">
      <c r="A20" s="223" t="s">
        <v>165</v>
      </c>
      <c r="B20" s="235"/>
      <c r="C20" s="235"/>
      <c r="D20" s="235"/>
      <c r="E20" s="235"/>
      <c r="F20" s="234"/>
    </row>
    <row r="21" spans="1:6" s="34" customFormat="1" ht="15" customHeight="1">
      <c r="A21" s="225" t="s">
        <v>158</v>
      </c>
      <c r="B21" s="198">
        <v>0</v>
      </c>
      <c r="C21" s="236">
        <v>2789822</v>
      </c>
      <c r="D21" s="198">
        <v>0</v>
      </c>
      <c r="E21" s="198">
        <v>0</v>
      </c>
      <c r="F21" s="28">
        <f>SUM(B21:E21)</f>
        <v>2789822</v>
      </c>
    </row>
    <row r="22" spans="1:6" s="34" customFormat="1" ht="15" customHeight="1">
      <c r="A22" s="225" t="s">
        <v>159</v>
      </c>
      <c r="B22" s="198">
        <v>0</v>
      </c>
      <c r="C22" s="236">
        <v>1063409</v>
      </c>
      <c r="D22" s="198">
        <v>0</v>
      </c>
      <c r="E22" s="198">
        <v>0</v>
      </c>
      <c r="F22" s="28">
        <f>SUM(B22:E22)</f>
        <v>1063409</v>
      </c>
    </row>
    <row r="23" spans="1:6" s="34" customFormat="1" ht="15" customHeight="1">
      <c r="A23" s="225" t="s">
        <v>160</v>
      </c>
      <c r="B23" s="198">
        <v>0</v>
      </c>
      <c r="C23" s="236">
        <v>9396</v>
      </c>
      <c r="D23" s="198">
        <v>0</v>
      </c>
      <c r="E23" s="198">
        <v>0</v>
      </c>
      <c r="F23" s="28">
        <f>SUM(B23:E23)</f>
        <v>9396</v>
      </c>
    </row>
    <row r="24" spans="1:6" s="34" customFormat="1" ht="15" customHeight="1" thickBot="1">
      <c r="A24" s="227" t="s">
        <v>161</v>
      </c>
      <c r="B24" s="230">
        <f>SUM(B21:B23)</f>
        <v>0</v>
      </c>
      <c r="C24" s="228">
        <f>SUM(C21:C23)</f>
        <v>3862627</v>
      </c>
      <c r="D24" s="230">
        <f>SUM(D21:D23)</f>
        <v>0</v>
      </c>
      <c r="E24" s="230">
        <f>SUM(E21:E23)</f>
        <v>0</v>
      </c>
      <c r="F24" s="231">
        <f>SUM(F21:F23)</f>
        <v>3862627</v>
      </c>
    </row>
    <row r="25" spans="1:6" s="238" customFormat="1" ht="15" customHeight="1" thickTop="1">
      <c r="A25" s="237"/>
      <c r="B25" s="232"/>
      <c r="C25" s="232"/>
      <c r="D25" s="232"/>
      <c r="E25" s="232"/>
      <c r="F25" s="234"/>
    </row>
    <row r="26" spans="1:6" s="34" customFormat="1" ht="15" customHeight="1">
      <c r="A26" s="223" t="s">
        <v>166</v>
      </c>
      <c r="B26" s="232"/>
      <c r="C26" s="232"/>
      <c r="D26" s="232"/>
      <c r="E26" s="232"/>
      <c r="F26" s="234"/>
    </row>
    <row r="27" spans="1:6" s="34" customFormat="1" ht="15" customHeight="1">
      <c r="A27" s="225" t="s">
        <v>158</v>
      </c>
      <c r="B27" s="226">
        <f aca="true" t="shared" si="0" ref="B27:E29">B9-(B15-B21)</f>
        <v>153198</v>
      </c>
      <c r="C27" s="236">
        <f t="shared" si="0"/>
        <v>1206885</v>
      </c>
      <c r="D27" s="226">
        <f t="shared" si="0"/>
        <v>-15</v>
      </c>
      <c r="E27" s="198">
        <f t="shared" si="0"/>
        <v>0</v>
      </c>
      <c r="F27" s="236">
        <f>SUM(B27:E27)</f>
        <v>1360068</v>
      </c>
    </row>
    <row r="28" spans="1:6" s="34" customFormat="1" ht="15" customHeight="1">
      <c r="A28" s="225" t="s">
        <v>159</v>
      </c>
      <c r="B28" s="226">
        <f t="shared" si="0"/>
        <v>57044</v>
      </c>
      <c r="C28" s="236">
        <f t="shared" si="0"/>
        <v>461136</v>
      </c>
      <c r="D28" s="226">
        <f t="shared" si="0"/>
        <v>-2</v>
      </c>
      <c r="E28" s="198">
        <f t="shared" si="0"/>
        <v>0</v>
      </c>
      <c r="F28" s="236">
        <f>SUM(B28:E28)</f>
        <v>518178</v>
      </c>
    </row>
    <row r="29" spans="1:6" s="34" customFormat="1" ht="15" customHeight="1">
      <c r="A29" s="239" t="s">
        <v>160</v>
      </c>
      <c r="B29" s="226">
        <f t="shared" si="0"/>
        <v>478</v>
      </c>
      <c r="C29" s="28">
        <f t="shared" si="0"/>
        <v>4126</v>
      </c>
      <c r="D29" s="198">
        <f t="shared" si="0"/>
        <v>0</v>
      </c>
      <c r="E29" s="198">
        <f t="shared" si="0"/>
        <v>0</v>
      </c>
      <c r="F29" s="28">
        <f>SUM(B29:E29)</f>
        <v>4604</v>
      </c>
    </row>
    <row r="30" spans="1:6" s="34" customFormat="1" ht="15" customHeight="1" thickBot="1">
      <c r="A30" s="227" t="s">
        <v>161</v>
      </c>
      <c r="B30" s="240">
        <f>SUM(B27:B29)</f>
        <v>210720</v>
      </c>
      <c r="C30" s="240">
        <f>SUM(C27:C29)</f>
        <v>1672147</v>
      </c>
      <c r="D30" s="240">
        <f>SUM(D27:D29)</f>
        <v>-17</v>
      </c>
      <c r="E30" s="241">
        <f>SUM(E27:E29)</f>
        <v>0</v>
      </c>
      <c r="F30" s="240">
        <f>SUM(F27:F29)</f>
        <v>1882850</v>
      </c>
    </row>
    <row r="31" spans="2:6" s="10" customFormat="1" ht="15" customHeight="1" thickTop="1">
      <c r="B31" s="233"/>
      <c r="C31" s="233"/>
      <c r="D31" s="233"/>
      <c r="E31" s="233"/>
      <c r="F31" s="233"/>
    </row>
    <row r="32" spans="1:6" s="243" customFormat="1" ht="19.5" customHeight="1">
      <c r="A32" s="242" t="s">
        <v>167</v>
      </c>
      <c r="B32" s="242"/>
      <c r="C32" s="242"/>
      <c r="D32" s="242"/>
      <c r="E32" s="242"/>
      <c r="F32" s="242"/>
    </row>
    <row r="33" spans="1:6" s="243" customFormat="1" ht="19.5" customHeight="1">
      <c r="A33" s="242"/>
      <c r="B33" s="242"/>
      <c r="C33" s="242"/>
      <c r="D33" s="242"/>
      <c r="E33" s="242"/>
      <c r="F33" s="242"/>
    </row>
    <row r="34" spans="1:6" s="243" customFormat="1" ht="19.5" customHeight="1">
      <c r="A34" s="242"/>
      <c r="B34" s="242"/>
      <c r="C34" s="242"/>
      <c r="D34" s="242"/>
      <c r="E34" s="242"/>
      <c r="F34" s="242"/>
    </row>
    <row r="35" spans="1:6" s="248" customFormat="1" ht="13.5">
      <c r="A35" s="244"/>
      <c r="B35" s="245" t="s">
        <v>168</v>
      </c>
      <c r="C35" s="246"/>
      <c r="D35" s="247"/>
      <c r="E35" s="245" t="s">
        <v>168</v>
      </c>
      <c r="F35" s="246"/>
    </row>
    <row r="36" spans="1:6" s="248" customFormat="1" ht="13.5">
      <c r="A36" s="246" t="s">
        <v>169</v>
      </c>
      <c r="B36" s="245"/>
      <c r="C36" s="249" t="s">
        <v>170</v>
      </c>
      <c r="D36" s="246" t="s">
        <v>169</v>
      </c>
      <c r="E36" s="245"/>
      <c r="F36" s="249" t="s">
        <v>170</v>
      </c>
    </row>
    <row r="37" spans="1:6" s="253" customFormat="1" ht="15.75">
      <c r="A37" s="250" t="s">
        <v>171</v>
      </c>
      <c r="B37" s="251">
        <v>653819.72</v>
      </c>
      <c r="C37" s="252">
        <f>B37+74693</f>
        <v>728512.72</v>
      </c>
      <c r="D37" s="250" t="s">
        <v>172</v>
      </c>
      <c r="E37" s="251">
        <v>581833.94</v>
      </c>
      <c r="F37" s="252">
        <f>E37+68105</f>
        <v>649938.94</v>
      </c>
    </row>
    <row r="38" spans="1:7" s="253" customFormat="1" ht="15.75">
      <c r="A38" s="250" t="s">
        <v>173</v>
      </c>
      <c r="B38" s="251">
        <v>639905.7000000002</v>
      </c>
      <c r="C38" s="252">
        <f>B38+75648</f>
        <v>715553.7000000002</v>
      </c>
      <c r="D38" s="250"/>
      <c r="E38" s="251"/>
      <c r="F38" s="252"/>
      <c r="G38" s="254"/>
    </row>
    <row r="39" spans="1:7" s="253" customFormat="1" ht="15.75">
      <c r="A39" s="250" t="s">
        <v>174</v>
      </c>
      <c r="B39" s="251">
        <v>630339</v>
      </c>
      <c r="C39" s="252">
        <f>B39+70513</f>
        <v>700852</v>
      </c>
      <c r="D39" s="250"/>
      <c r="E39" s="251"/>
      <c r="F39" s="252"/>
      <c r="G39" s="254"/>
    </row>
    <row r="40" spans="1:7" s="253" customFormat="1" ht="15.75">
      <c r="A40" s="250" t="s">
        <v>175</v>
      </c>
      <c r="B40" s="251">
        <v>612663.3699999999</v>
      </c>
      <c r="C40" s="252">
        <f>B40+69151</f>
        <v>681814.3699999999</v>
      </c>
      <c r="D40" s="250"/>
      <c r="E40" s="251"/>
      <c r="F40" s="252"/>
      <c r="G40" s="254"/>
    </row>
    <row r="41" spans="1:6" s="258" customFormat="1" ht="15" customHeight="1">
      <c r="A41" s="255"/>
      <c r="B41" s="256"/>
      <c r="C41" s="256"/>
      <c r="D41" s="256"/>
      <c r="E41" s="255"/>
      <c r="F41" s="257"/>
    </row>
    <row r="42" spans="1:6" s="258" customFormat="1" ht="15" customHeight="1">
      <c r="A42" s="242" t="s">
        <v>176</v>
      </c>
      <c r="B42" s="242"/>
      <c r="C42" s="242"/>
      <c r="D42" s="242"/>
      <c r="E42" s="242"/>
      <c r="F42" s="242"/>
    </row>
    <row r="43" spans="1:6" s="258" customFormat="1" ht="15" customHeight="1">
      <c r="A43" s="242"/>
      <c r="B43" s="242"/>
      <c r="C43" s="242"/>
      <c r="D43" s="242"/>
      <c r="E43" s="242"/>
      <c r="F43" s="242"/>
    </row>
  </sheetData>
  <sheetProtection/>
  <mergeCells count="4">
    <mergeCell ref="A32:F34"/>
    <mergeCell ref="B35:B36"/>
    <mergeCell ref="E35:E36"/>
    <mergeCell ref="A42:F43"/>
  </mergeCells>
  <printOptions horizontalCentered="1"/>
  <pageMargins left="0.25" right="0.25" top="0.5" bottom="0.5" header="0.25" footer="0.25"/>
  <pageSetup horizontalDpi="600" verticalDpi="600" orientation="landscape" scale="75" r:id="rId1"/>
  <headerFooter alignWithMargins="0">
    <oddFooter>&amp;C&amp;"Century Schoolbook,Regular"Page 5</oddFooter>
  </headerFooter>
</worksheet>
</file>

<file path=xl/worksheets/sheet6.xml><?xml version="1.0" encoding="utf-8"?>
<worksheet xmlns="http://schemas.openxmlformats.org/spreadsheetml/2006/main" xmlns:r="http://schemas.openxmlformats.org/officeDocument/2006/relationships">
  <dimension ref="A1:F74"/>
  <sheetViews>
    <sheetView zoomScale="120" zoomScaleNormal="120" zoomScalePageLayoutView="0" workbookViewId="0" topLeftCell="A1">
      <selection activeCell="A1" sqref="A1:F1"/>
    </sheetView>
  </sheetViews>
  <sheetFormatPr defaultColWidth="15.7109375" defaultRowHeight="15" customHeight="1"/>
  <cols>
    <col min="1" max="1" width="59.00390625" style="269" customWidth="1"/>
    <col min="2" max="4" width="16.7109375" style="298" customWidth="1"/>
    <col min="5" max="6" width="16.7109375" style="292" customWidth="1"/>
    <col min="7" max="16384" width="15.7109375" style="184" customWidth="1"/>
  </cols>
  <sheetData>
    <row r="1" spans="1:6" s="261" customFormat="1" ht="24.75" customHeight="1">
      <c r="A1" s="260" t="s">
        <v>0</v>
      </c>
      <c r="B1" s="260"/>
      <c r="C1" s="260"/>
      <c r="D1" s="260"/>
      <c r="E1" s="260"/>
      <c r="F1" s="260"/>
    </row>
    <row r="2" spans="1:6" s="264" customFormat="1" ht="15" customHeight="1">
      <c r="A2" s="262"/>
      <c r="B2" s="263"/>
      <c r="C2" s="263"/>
      <c r="D2" s="263"/>
      <c r="E2" s="263"/>
      <c r="F2" s="263"/>
    </row>
    <row r="3" spans="1:6" s="266" customFormat="1" ht="15" customHeight="1">
      <c r="A3" s="265" t="s">
        <v>177</v>
      </c>
      <c r="B3" s="265"/>
      <c r="C3" s="265"/>
      <c r="D3" s="265"/>
      <c r="E3" s="265"/>
      <c r="F3" s="265"/>
    </row>
    <row r="4" spans="1:6" s="266" customFormat="1" ht="15" customHeight="1">
      <c r="A4" s="265" t="s">
        <v>69</v>
      </c>
      <c r="B4" s="265"/>
      <c r="C4" s="265"/>
      <c r="D4" s="265"/>
      <c r="E4" s="265"/>
      <c r="F4" s="265"/>
    </row>
    <row r="5" spans="1:6" s="268" customFormat="1" ht="15" customHeight="1">
      <c r="A5" s="262"/>
      <c r="B5" s="267"/>
      <c r="C5" s="267"/>
      <c r="D5" s="267"/>
      <c r="E5" s="263"/>
      <c r="F5" s="263"/>
    </row>
    <row r="6" spans="2:6" ht="30" customHeight="1">
      <c r="B6" s="219" t="s">
        <v>70</v>
      </c>
      <c r="C6" s="219" t="s">
        <v>71</v>
      </c>
      <c r="D6" s="219" t="s">
        <v>72</v>
      </c>
      <c r="E6" s="219" t="s">
        <v>73</v>
      </c>
      <c r="F6" s="219" t="s">
        <v>74</v>
      </c>
    </row>
    <row r="7" spans="1:6" ht="15" customHeight="1">
      <c r="A7" s="270" t="s">
        <v>178</v>
      </c>
      <c r="B7" s="271"/>
      <c r="C7" s="271"/>
      <c r="D7" s="271"/>
      <c r="E7" s="271"/>
      <c r="F7" s="271"/>
    </row>
    <row r="8" spans="1:6" ht="15" customHeight="1">
      <c r="A8" s="270" t="s">
        <v>179</v>
      </c>
      <c r="B8" s="272"/>
      <c r="C8" s="272"/>
      <c r="D8" s="272"/>
      <c r="E8" s="272"/>
      <c r="F8" s="272"/>
    </row>
    <row r="9" spans="1:6" ht="15" customHeight="1">
      <c r="A9" s="273" t="s">
        <v>180</v>
      </c>
      <c r="B9" s="198">
        <f>'[1]Loss Expenses Paid QTD-10'!E27</f>
        <v>0</v>
      </c>
      <c r="C9" s="196">
        <f>'[1]Loss Expenses Paid QTD-10'!E21</f>
        <v>682598</v>
      </c>
      <c r="D9" s="196">
        <f>'[1]Loss Expenses Paid QTD-10'!E15</f>
        <v>322763</v>
      </c>
      <c r="E9" s="196">
        <f>'[1]1Q19'!E275</f>
        <v>-150</v>
      </c>
      <c r="F9" s="196">
        <f>SUM(B9:E9)</f>
        <v>1005211</v>
      </c>
    </row>
    <row r="10" spans="1:6" ht="15" customHeight="1">
      <c r="A10" s="273" t="s">
        <v>159</v>
      </c>
      <c r="B10" s="274">
        <f>'[1]Loss Expenses Paid QTD-10'!E28</f>
        <v>6201</v>
      </c>
      <c r="C10" s="274">
        <f>'[1]Loss Expenses Paid QTD-10'!E22</f>
        <v>126234</v>
      </c>
      <c r="D10" s="274">
        <f>'[1]Loss Expenses Paid QTD-10'!E16</f>
        <v>6047</v>
      </c>
      <c r="E10" s="275">
        <f>'[1]1Q19'!E276</f>
        <v>-70</v>
      </c>
      <c r="F10" s="274">
        <f>SUM(B10:E10)</f>
        <v>138412</v>
      </c>
    </row>
    <row r="11" spans="1:6" ht="15" customHeight="1">
      <c r="A11" s="273" t="s">
        <v>160</v>
      </c>
      <c r="B11" s="198">
        <f>'[1]Loss Expenses Paid QTD-10'!E29</f>
        <v>0</v>
      </c>
      <c r="C11" s="198">
        <f>'[1]Loss Expenses Paid QTD-10'!E23</f>
        <v>0</v>
      </c>
      <c r="D11" s="198">
        <f>'[1]Loss Expenses Paid QTD-10'!E17</f>
        <v>0</v>
      </c>
      <c r="E11" s="198">
        <f>'[1]Loss Expenses Paid QTD-10'!E11</f>
        <v>0</v>
      </c>
      <c r="F11" s="198">
        <f>SUM(B11:E11)</f>
        <v>0</v>
      </c>
    </row>
    <row r="12" spans="1:6" ht="15" customHeight="1" thickBot="1">
      <c r="A12" s="276" t="s">
        <v>161</v>
      </c>
      <c r="B12" s="277">
        <f>SUM(B9:B11)</f>
        <v>6201</v>
      </c>
      <c r="C12" s="277">
        <f>SUM(C9:C11)</f>
        <v>808832</v>
      </c>
      <c r="D12" s="277">
        <f>SUM(D9:D11)</f>
        <v>328810</v>
      </c>
      <c r="E12" s="278">
        <f>SUM(E9:E11)</f>
        <v>-220</v>
      </c>
      <c r="F12" s="279">
        <f>SUM(F9:F11)</f>
        <v>1143623</v>
      </c>
    </row>
    <row r="13" spans="1:6" ht="15" customHeight="1" thickTop="1">
      <c r="A13" s="270"/>
      <c r="B13" s="280"/>
      <c r="C13" s="280"/>
      <c r="D13" s="280"/>
      <c r="E13" s="281"/>
      <c r="F13" s="282"/>
    </row>
    <row r="14" spans="1:6" ht="15" customHeight="1">
      <c r="A14" s="270" t="s">
        <v>181</v>
      </c>
      <c r="B14" s="280"/>
      <c r="C14" s="280"/>
      <c r="D14" s="280"/>
      <c r="E14" s="281"/>
      <c r="F14" s="282"/>
    </row>
    <row r="15" spans="1:6" ht="15" customHeight="1">
      <c r="A15" s="273" t="s">
        <v>182</v>
      </c>
      <c r="B15" s="198">
        <f>'[1]Unpaid Loss Reserves-8'!B9</f>
        <v>0</v>
      </c>
      <c r="C15" s="274">
        <f>'[1]Unpaid Loss Reserves-8'!C9</f>
        <v>767115</v>
      </c>
      <c r="D15" s="274">
        <f>'[1]Unpaid Loss Reserves-8'!D9</f>
        <v>67481</v>
      </c>
      <c r="E15" s="274">
        <f>'[1]Unpaid Loss Reserves-8'!E9</f>
        <v>135819</v>
      </c>
      <c r="F15" s="274">
        <f>SUM(B15:E15)</f>
        <v>970415</v>
      </c>
    </row>
    <row r="16" spans="1:6" ht="15" customHeight="1">
      <c r="A16" s="273" t="s">
        <v>183</v>
      </c>
      <c r="B16" s="283">
        <f>'[1]Unpaid Loss Reserves-8'!B10</f>
        <v>0</v>
      </c>
      <c r="C16" s="274">
        <f>'[1]Unpaid Loss Reserves-8'!C10</f>
        <v>136846</v>
      </c>
      <c r="D16" s="274">
        <f>'[1]Unpaid Loss Reserves-8'!D10</f>
        <v>19100</v>
      </c>
      <c r="E16" s="198">
        <f>'[1]Unpaid Loss Reserves-8'!E10</f>
        <v>0</v>
      </c>
      <c r="F16" s="274">
        <f>SUM(B16:E16)</f>
        <v>155946</v>
      </c>
    </row>
    <row r="17" spans="1:6" ht="15" customHeight="1">
      <c r="A17" s="273" t="s">
        <v>184</v>
      </c>
      <c r="B17" s="198">
        <f>'[1]Unpaid Loss Reserves-8'!B11</f>
        <v>0</v>
      </c>
      <c r="C17" s="198">
        <f>'[1]Unpaid Loss Reserves-8'!C11</f>
        <v>0</v>
      </c>
      <c r="D17" s="198">
        <f>'[1]Unpaid Loss Reserves-8'!D11</f>
        <v>0</v>
      </c>
      <c r="E17" s="198">
        <f>'[1]Unpaid Loss Reserves-8'!E11</f>
        <v>0</v>
      </c>
      <c r="F17" s="198">
        <f>SUM(B17:E17)</f>
        <v>0</v>
      </c>
    </row>
    <row r="18" spans="1:6" ht="15" customHeight="1" thickBot="1">
      <c r="A18" s="276" t="s">
        <v>161</v>
      </c>
      <c r="B18" s="284">
        <f>SUM(B15:B17)</f>
        <v>0</v>
      </c>
      <c r="C18" s="277">
        <f>SUM(C15:C17)</f>
        <v>903961</v>
      </c>
      <c r="D18" s="277">
        <f>SUM(D15:D17)</f>
        <v>86581</v>
      </c>
      <c r="E18" s="277">
        <f>SUM(E15:E17)</f>
        <v>135819</v>
      </c>
      <c r="F18" s="279">
        <f>SUM(F15:F17)</f>
        <v>1126361</v>
      </c>
    </row>
    <row r="19" spans="1:6" ht="15" customHeight="1" thickTop="1">
      <c r="A19" s="270"/>
      <c r="B19" s="108"/>
      <c r="C19" s="108"/>
      <c r="D19" s="108"/>
      <c r="E19" s="285"/>
      <c r="F19" s="286"/>
    </row>
    <row r="20" spans="1:6" ht="15" customHeight="1">
      <c r="A20" s="270" t="s">
        <v>185</v>
      </c>
      <c r="B20" s="281"/>
      <c r="C20" s="281"/>
      <c r="D20" s="281"/>
      <c r="E20" s="281"/>
      <c r="F20" s="287"/>
    </row>
    <row r="21" spans="1:6" ht="15" customHeight="1">
      <c r="A21" s="273" t="s">
        <v>182</v>
      </c>
      <c r="B21" s="274">
        <f>'[1]Unpaid Loss Reserves-8'!B16</f>
        <v>75363</v>
      </c>
      <c r="C21" s="274">
        <f>'[1]Unpaid Loss Reserves-8'!C16</f>
        <v>186270</v>
      </c>
      <c r="D21" s="198">
        <f>'[1]Unpaid Loss Reserves-8'!D16</f>
        <v>0</v>
      </c>
      <c r="E21" s="198">
        <f>'[1]Unpaid Loss Reserves-8'!E16</f>
        <v>0</v>
      </c>
      <c r="F21" s="274">
        <f>SUM(B21:E21)</f>
        <v>261633</v>
      </c>
    </row>
    <row r="22" spans="1:6" ht="15" customHeight="1">
      <c r="A22" s="273" t="s">
        <v>183</v>
      </c>
      <c r="B22" s="274">
        <f>'[1]Unpaid Loss Reserves-8'!B17</f>
        <v>13444</v>
      </c>
      <c r="C22" s="274">
        <f>'[1]Unpaid Loss Reserves-8'!C17</f>
        <v>33229</v>
      </c>
      <c r="D22" s="198">
        <f>'[1]Unpaid Loss Reserves-8'!D17</f>
        <v>0</v>
      </c>
      <c r="E22" s="198">
        <f>'[1]Unpaid Loss Reserves-8'!E17</f>
        <v>0</v>
      </c>
      <c r="F22" s="274">
        <f>SUM(B22:E22)</f>
        <v>46673</v>
      </c>
    </row>
    <row r="23" spans="1:6" ht="15" customHeight="1">
      <c r="A23" s="273" t="s">
        <v>184</v>
      </c>
      <c r="B23" s="198">
        <f>'[1]Unpaid Loss Reserves-8'!B18</f>
        <v>0</v>
      </c>
      <c r="C23" s="198">
        <f>'[1]Unpaid Loss Reserves-8'!C18</f>
        <v>0</v>
      </c>
      <c r="D23" s="198">
        <f>'[1]Unpaid Loss Reserves-8'!D18</f>
        <v>0</v>
      </c>
      <c r="E23" s="198">
        <f>'[1]Unpaid Loss Reserves-8'!E18</f>
        <v>0</v>
      </c>
      <c r="F23" s="198">
        <f>SUM(B23:E23)</f>
        <v>0</v>
      </c>
    </row>
    <row r="24" spans="1:6" ht="15" customHeight="1" thickBot="1">
      <c r="A24" s="276" t="s">
        <v>161</v>
      </c>
      <c r="B24" s="277">
        <f>SUM(B21:B23)</f>
        <v>88807</v>
      </c>
      <c r="C24" s="277">
        <f>SUM(C21:C23)</f>
        <v>219499</v>
      </c>
      <c r="D24" s="230">
        <f>SUM(D21:D23)</f>
        <v>0</v>
      </c>
      <c r="E24" s="230">
        <f>SUM(E21:E23)</f>
        <v>0</v>
      </c>
      <c r="F24" s="279">
        <f>SUM(F21:F23)</f>
        <v>308306</v>
      </c>
    </row>
    <row r="25" spans="1:6" ht="15" customHeight="1" thickTop="1">
      <c r="A25" s="270"/>
      <c r="B25" s="280"/>
      <c r="C25" s="280"/>
      <c r="D25" s="280"/>
      <c r="E25" s="281"/>
      <c r="F25" s="282"/>
    </row>
    <row r="26" spans="1:6" ht="15" customHeight="1">
      <c r="A26" s="270" t="s">
        <v>186</v>
      </c>
      <c r="B26" s="288"/>
      <c r="C26" s="288"/>
      <c r="D26" s="288"/>
      <c r="E26" s="281"/>
      <c r="F26" s="282"/>
    </row>
    <row r="27" spans="1:6" ht="15" customHeight="1">
      <c r="A27" s="270" t="s">
        <v>187</v>
      </c>
      <c r="B27" s="288"/>
      <c r="C27" s="288"/>
      <c r="D27" s="288"/>
      <c r="E27" s="281"/>
      <c r="F27" s="282"/>
    </row>
    <row r="28" spans="1:6" ht="15" customHeight="1">
      <c r="A28" s="273" t="s">
        <v>182</v>
      </c>
      <c r="B28" s="198">
        <v>0</v>
      </c>
      <c r="C28" s="274">
        <v>1178058</v>
      </c>
      <c r="D28" s="274">
        <v>373732</v>
      </c>
      <c r="E28" s="274">
        <v>135819</v>
      </c>
      <c r="F28" s="274">
        <f>SUM(B28:E28)</f>
        <v>1687609</v>
      </c>
    </row>
    <row r="29" spans="1:6" ht="15" customHeight="1">
      <c r="A29" s="273" t="s">
        <v>183</v>
      </c>
      <c r="B29" s="198">
        <v>0</v>
      </c>
      <c r="C29" s="274">
        <v>86725</v>
      </c>
      <c r="D29" s="274">
        <v>37890</v>
      </c>
      <c r="E29" s="198">
        <v>0</v>
      </c>
      <c r="F29" s="274">
        <f>SUM(B29:E29)</f>
        <v>124615</v>
      </c>
    </row>
    <row r="30" spans="1:6" ht="15" customHeight="1">
      <c r="A30" s="273" t="s">
        <v>184</v>
      </c>
      <c r="B30" s="198">
        <v>0</v>
      </c>
      <c r="C30" s="198">
        <v>0</v>
      </c>
      <c r="D30" s="198">
        <v>0</v>
      </c>
      <c r="E30" s="198">
        <v>0</v>
      </c>
      <c r="F30" s="198">
        <f>SUM(B30:E30)</f>
        <v>0</v>
      </c>
    </row>
    <row r="31" spans="1:6" ht="15" customHeight="1" thickBot="1">
      <c r="A31" s="276" t="s">
        <v>161</v>
      </c>
      <c r="B31" s="230">
        <f>SUM(B28:B30)</f>
        <v>0</v>
      </c>
      <c r="C31" s="277">
        <f>SUM(C28:C30)</f>
        <v>1264783</v>
      </c>
      <c r="D31" s="277">
        <f>SUM(D28:D30)</f>
        <v>411622</v>
      </c>
      <c r="E31" s="277">
        <f>SUM(E28:E30)</f>
        <v>135819</v>
      </c>
      <c r="F31" s="279">
        <f>SUM(F28:F30)</f>
        <v>1812224</v>
      </c>
    </row>
    <row r="32" spans="1:6" s="290" customFormat="1" ht="15" customHeight="1" thickTop="1">
      <c r="A32" s="270"/>
      <c r="B32" s="288"/>
      <c r="C32" s="288"/>
      <c r="D32" s="288"/>
      <c r="E32" s="288"/>
      <c r="F32" s="289"/>
    </row>
    <row r="33" spans="1:6" ht="15" customHeight="1">
      <c r="A33" s="270" t="s">
        <v>188</v>
      </c>
      <c r="B33" s="280"/>
      <c r="C33" s="280"/>
      <c r="D33" s="280"/>
      <c r="E33" s="281"/>
      <c r="F33" s="282"/>
    </row>
    <row r="34" spans="1:6" ht="15" customHeight="1">
      <c r="A34" s="273" t="s">
        <v>182</v>
      </c>
      <c r="B34" s="275">
        <f aca="true" t="shared" si="0" ref="B34:E36">B9+B15+B21-B28</f>
        <v>75363</v>
      </c>
      <c r="C34" s="275">
        <f t="shared" si="0"/>
        <v>457925</v>
      </c>
      <c r="D34" s="275">
        <f t="shared" si="0"/>
        <v>16512</v>
      </c>
      <c r="E34" s="275">
        <f t="shared" si="0"/>
        <v>-150</v>
      </c>
      <c r="F34" s="275">
        <f>SUM(B34:E34)</f>
        <v>549650</v>
      </c>
    </row>
    <row r="35" spans="1:6" ht="15" customHeight="1">
      <c r="A35" s="273" t="s">
        <v>183</v>
      </c>
      <c r="B35" s="275">
        <f t="shared" si="0"/>
        <v>19645</v>
      </c>
      <c r="C35" s="275">
        <f t="shared" si="0"/>
        <v>209584</v>
      </c>
      <c r="D35" s="275">
        <f t="shared" si="0"/>
        <v>-12743</v>
      </c>
      <c r="E35" s="275">
        <f t="shared" si="0"/>
        <v>-70</v>
      </c>
      <c r="F35" s="275">
        <f>SUM(B35:E35)</f>
        <v>216416</v>
      </c>
    </row>
    <row r="36" spans="1:6" ht="15" customHeight="1">
      <c r="A36" s="273" t="s">
        <v>184</v>
      </c>
      <c r="B36" s="198">
        <f t="shared" si="0"/>
        <v>0</v>
      </c>
      <c r="C36" s="198">
        <f t="shared" si="0"/>
        <v>0</v>
      </c>
      <c r="D36" s="198">
        <f t="shared" si="0"/>
        <v>0</v>
      </c>
      <c r="E36" s="198">
        <f t="shared" si="0"/>
        <v>0</v>
      </c>
      <c r="F36" s="198">
        <f>SUM(B36:E36)</f>
        <v>0</v>
      </c>
    </row>
    <row r="37" spans="1:6" ht="15" customHeight="1" thickBot="1">
      <c r="A37" s="276" t="s">
        <v>161</v>
      </c>
      <c r="B37" s="291">
        <f>SUM(B34:B36)</f>
        <v>95008</v>
      </c>
      <c r="C37" s="291">
        <f>SUM(C34:C36)</f>
        <v>667509</v>
      </c>
      <c r="D37" s="291">
        <f>SUM(D34:D36)</f>
        <v>3769</v>
      </c>
      <c r="E37" s="291">
        <f>SUM(E34:E36)</f>
        <v>-220</v>
      </c>
      <c r="F37" s="291">
        <f>SUM(F34:F36)</f>
        <v>766066</v>
      </c>
    </row>
    <row r="38" spans="2:6" ht="15" customHeight="1" thickTop="1">
      <c r="B38" s="287"/>
      <c r="C38" s="287"/>
      <c r="D38" s="287"/>
      <c r="F38" s="293"/>
    </row>
    <row r="39" spans="1:6" s="297" customFormat="1" ht="15" customHeight="1">
      <c r="A39" s="294"/>
      <c r="B39" s="295"/>
      <c r="C39" s="295"/>
      <c r="D39" s="295"/>
      <c r="E39" s="296"/>
      <c r="F39" s="293"/>
    </row>
    <row r="40" spans="2:4" ht="15" customHeight="1">
      <c r="B40" s="271"/>
      <c r="C40" s="271"/>
      <c r="D40" s="271"/>
    </row>
    <row r="41" spans="2:4" ht="15" customHeight="1">
      <c r="B41" s="271"/>
      <c r="C41" s="271"/>
      <c r="D41" s="271"/>
    </row>
    <row r="42" spans="2:4" ht="15" customHeight="1">
      <c r="B42" s="271"/>
      <c r="C42" s="271"/>
      <c r="D42" s="271"/>
    </row>
    <row r="43" spans="1:4" ht="15" customHeight="1">
      <c r="A43" s="262"/>
      <c r="B43" s="271"/>
      <c r="C43" s="271"/>
      <c r="D43" s="271"/>
    </row>
    <row r="44" spans="1:4" ht="15" customHeight="1">
      <c r="A44" s="262"/>
      <c r="B44" s="271"/>
      <c r="C44" s="271"/>
      <c r="D44" s="271"/>
    </row>
    <row r="45" spans="1:4" ht="15" customHeight="1">
      <c r="A45" s="262"/>
      <c r="B45" s="271"/>
      <c r="C45" s="271"/>
      <c r="D45" s="271"/>
    </row>
    <row r="46" spans="1:4" ht="15" customHeight="1">
      <c r="A46" s="262"/>
      <c r="B46" s="271"/>
      <c r="C46" s="271"/>
      <c r="D46" s="271"/>
    </row>
    <row r="47" spans="1:4" ht="15" customHeight="1">
      <c r="A47" s="262"/>
      <c r="B47" s="271"/>
      <c r="C47" s="271"/>
      <c r="D47" s="271"/>
    </row>
    <row r="48" spans="1:4" ht="15" customHeight="1">
      <c r="A48" s="262"/>
      <c r="B48" s="271"/>
      <c r="C48" s="271"/>
      <c r="D48" s="271"/>
    </row>
    <row r="49" spans="1:4" s="184" customFormat="1" ht="15" customHeight="1">
      <c r="A49" s="262"/>
      <c r="B49" s="271"/>
      <c r="C49" s="271"/>
      <c r="D49" s="271"/>
    </row>
    <row r="50" spans="1:4" s="184" customFormat="1" ht="15" customHeight="1">
      <c r="A50" s="262"/>
      <c r="B50" s="271"/>
      <c r="C50" s="271"/>
      <c r="D50" s="271"/>
    </row>
    <row r="51" spans="1:4" s="184" customFormat="1" ht="15" customHeight="1">
      <c r="A51" s="262"/>
      <c r="B51" s="271"/>
      <c r="C51" s="271"/>
      <c r="D51" s="271"/>
    </row>
    <row r="52" spans="1:4" s="184" customFormat="1" ht="15" customHeight="1">
      <c r="A52" s="262"/>
      <c r="B52" s="271"/>
      <c r="C52" s="271"/>
      <c r="D52" s="271"/>
    </row>
    <row r="53" spans="1:4" s="184" customFormat="1" ht="15" customHeight="1">
      <c r="A53" s="262"/>
      <c r="B53" s="271"/>
      <c r="C53" s="271"/>
      <c r="D53" s="271"/>
    </row>
    <row r="54" spans="1:4" s="184" customFormat="1" ht="15" customHeight="1">
      <c r="A54" s="262"/>
      <c r="B54" s="271"/>
      <c r="C54" s="271"/>
      <c r="D54" s="271"/>
    </row>
    <row r="55" spans="1:4" s="184" customFormat="1" ht="15" customHeight="1">
      <c r="A55" s="262"/>
      <c r="B55" s="298"/>
      <c r="C55" s="298"/>
      <c r="D55" s="298"/>
    </row>
    <row r="56" spans="1:4" s="184" customFormat="1" ht="15" customHeight="1">
      <c r="A56" s="262"/>
      <c r="B56" s="298"/>
      <c r="C56" s="298"/>
      <c r="D56" s="298"/>
    </row>
    <row r="57" spans="1:4" s="184" customFormat="1" ht="15" customHeight="1">
      <c r="A57" s="262"/>
      <c r="B57" s="298"/>
      <c r="C57" s="298"/>
      <c r="D57" s="298"/>
    </row>
    <row r="58" spans="1:4" s="184" customFormat="1" ht="15" customHeight="1">
      <c r="A58" s="262"/>
      <c r="B58" s="298"/>
      <c r="C58" s="298"/>
      <c r="D58" s="298"/>
    </row>
    <row r="59" spans="1:4" s="184" customFormat="1" ht="15" customHeight="1">
      <c r="A59" s="262"/>
      <c r="B59" s="298"/>
      <c r="C59" s="298"/>
      <c r="D59" s="298"/>
    </row>
    <row r="60" spans="1:4" s="184" customFormat="1" ht="15" customHeight="1">
      <c r="A60" s="262"/>
      <c r="B60" s="298"/>
      <c r="C60" s="298"/>
      <c r="D60" s="298"/>
    </row>
    <row r="61" spans="1:4" s="184" customFormat="1" ht="15" customHeight="1">
      <c r="A61" s="262"/>
      <c r="B61" s="298"/>
      <c r="C61" s="298"/>
      <c r="D61" s="298"/>
    </row>
    <row r="62" spans="1:4" s="184" customFormat="1" ht="15" customHeight="1">
      <c r="A62" s="262"/>
      <c r="B62" s="298"/>
      <c r="C62" s="298"/>
      <c r="D62" s="298"/>
    </row>
    <row r="63" spans="1:4" s="184" customFormat="1" ht="15" customHeight="1">
      <c r="A63" s="262"/>
      <c r="B63" s="298"/>
      <c r="C63" s="298"/>
      <c r="D63" s="298"/>
    </row>
    <row r="64" spans="1:4" s="184" customFormat="1" ht="15" customHeight="1">
      <c r="A64" s="262"/>
      <c r="B64" s="298"/>
      <c r="C64" s="298"/>
      <c r="D64" s="298"/>
    </row>
    <row r="65" s="184" customFormat="1" ht="15" customHeight="1">
      <c r="A65" s="262"/>
    </row>
    <row r="66" s="184" customFormat="1" ht="15" customHeight="1">
      <c r="A66" s="262"/>
    </row>
    <row r="67" s="184" customFormat="1" ht="15" customHeight="1">
      <c r="A67" s="262"/>
    </row>
    <row r="68" s="184" customFormat="1" ht="15" customHeight="1">
      <c r="A68" s="262"/>
    </row>
    <row r="69" s="184" customFormat="1" ht="15" customHeight="1">
      <c r="A69" s="262"/>
    </row>
    <row r="70" s="184" customFormat="1" ht="15" customHeight="1">
      <c r="A70" s="262"/>
    </row>
    <row r="71" s="184" customFormat="1" ht="15" customHeight="1">
      <c r="A71" s="262"/>
    </row>
    <row r="72" s="184" customFormat="1" ht="15" customHeight="1">
      <c r="A72" s="262"/>
    </row>
    <row r="73" s="184" customFormat="1" ht="15" customHeight="1">
      <c r="A73" s="262"/>
    </row>
    <row r="74" s="184" customFormat="1" ht="15" customHeight="1">
      <c r="A74" s="262"/>
    </row>
  </sheetData>
  <sheetProtection/>
  <mergeCells count="3">
    <mergeCell ref="A1:F1"/>
    <mergeCell ref="A3:F3"/>
    <mergeCell ref="A4:F4"/>
  </mergeCells>
  <printOptions horizontalCentered="1"/>
  <pageMargins left="0.25" right="0.25" top="0.5" bottom="0.5" header="0.25" footer="0.25"/>
  <pageSetup horizontalDpi="600" verticalDpi="600" orientation="landscape" scale="80" r:id="rId1"/>
  <headerFooter alignWithMargins="0">
    <oddFooter>&amp;C&amp;"Century Schoolbook,Regular"Page 6</oddFooter>
  </headerFooter>
</worksheet>
</file>

<file path=xl/worksheets/sheet7.xml><?xml version="1.0" encoding="utf-8"?>
<worksheet xmlns="http://schemas.openxmlformats.org/spreadsheetml/2006/main" xmlns:r="http://schemas.openxmlformats.org/officeDocument/2006/relationships">
  <dimension ref="A1:AL79"/>
  <sheetViews>
    <sheetView zoomScale="120" zoomScaleNormal="120" zoomScalePageLayoutView="0" workbookViewId="0" topLeftCell="A1">
      <selection activeCell="A1" sqref="A1"/>
    </sheetView>
  </sheetViews>
  <sheetFormatPr defaultColWidth="15.7109375" defaultRowHeight="15" customHeight="1"/>
  <cols>
    <col min="1" max="1" width="45.7109375" style="156" customWidth="1"/>
    <col min="2" max="2" width="19.00390625" style="259" customWidth="1"/>
    <col min="3" max="3" width="18.421875" style="259" customWidth="1"/>
    <col min="4" max="4" width="18.140625" style="259" customWidth="1"/>
    <col min="5" max="5" width="19.28125" style="155" customWidth="1"/>
    <col min="6" max="6" width="20.7109375" style="155" customWidth="1"/>
    <col min="7" max="7" width="15.7109375" style="155" customWidth="1"/>
    <col min="8" max="16384" width="15.7109375" style="156" customWidth="1"/>
  </cols>
  <sheetData>
    <row r="1" spans="1:7" s="304" customFormat="1" ht="30" customHeight="1">
      <c r="A1" s="299" t="s">
        <v>0</v>
      </c>
      <c r="B1" s="300"/>
      <c r="C1" s="300"/>
      <c r="D1" s="300"/>
      <c r="E1" s="301"/>
      <c r="F1" s="302"/>
      <c r="G1" s="303"/>
    </row>
    <row r="2" spans="1:6" ht="15" customHeight="1">
      <c r="A2" s="93"/>
      <c r="B2" s="305"/>
      <c r="C2" s="305"/>
      <c r="D2" s="305"/>
      <c r="E2" s="305"/>
      <c r="F2" s="306"/>
    </row>
    <row r="3" spans="1:7" s="147" customFormat="1" ht="15" customHeight="1">
      <c r="A3" s="307" t="s">
        <v>189</v>
      </c>
      <c r="B3" s="308"/>
      <c r="C3" s="308"/>
      <c r="D3" s="308"/>
      <c r="E3" s="309"/>
      <c r="F3" s="310"/>
      <c r="G3" s="146"/>
    </row>
    <row r="4" spans="1:7" s="147" customFormat="1" ht="15" customHeight="1">
      <c r="A4" s="307" t="s">
        <v>190</v>
      </c>
      <c r="B4" s="308"/>
      <c r="C4" s="308"/>
      <c r="D4" s="308"/>
      <c r="E4" s="309"/>
      <c r="F4" s="310"/>
      <c r="G4" s="146"/>
    </row>
    <row r="5" spans="1:7" s="147" customFormat="1" ht="15" customHeight="1">
      <c r="A5" s="311" t="s">
        <v>108</v>
      </c>
      <c r="B5" s="308"/>
      <c r="C5" s="308"/>
      <c r="D5" s="308"/>
      <c r="E5" s="309"/>
      <c r="F5" s="310"/>
      <c r="G5" s="146"/>
    </row>
    <row r="6" spans="1:6" ht="15" customHeight="1">
      <c r="A6" s="312"/>
      <c r="E6" s="306"/>
      <c r="F6" s="306"/>
    </row>
    <row r="7" spans="1:6" ht="30" customHeight="1">
      <c r="A7" s="194"/>
      <c r="B7" s="219" t="s">
        <v>70</v>
      </c>
      <c r="C7" s="219" t="s">
        <v>71</v>
      </c>
      <c r="D7" s="219" t="s">
        <v>72</v>
      </c>
      <c r="E7" s="219" t="s">
        <v>73</v>
      </c>
      <c r="F7" s="313" t="s">
        <v>74</v>
      </c>
    </row>
    <row r="8" spans="1:6" ht="30" customHeight="1">
      <c r="A8" s="314" t="s">
        <v>191</v>
      </c>
      <c r="B8" s="315"/>
      <c r="C8" s="315"/>
      <c r="D8" s="315"/>
      <c r="F8" s="316"/>
    </row>
    <row r="9" spans="1:37" ht="15" customHeight="1">
      <c r="A9" s="156" t="s">
        <v>192</v>
      </c>
      <c r="B9" s="232">
        <f>'[1]Loss Expenses Paid QTD-10'!K27</f>
        <v>0</v>
      </c>
      <c r="C9" s="196">
        <f>'[1]Loss Expenses Paid QTD-10'!K21</f>
        <v>110360</v>
      </c>
      <c r="D9" s="196">
        <f>'[1]Loss Expenses Paid QTD-10'!K15</f>
        <v>41896</v>
      </c>
      <c r="E9" s="196">
        <f>'[1]Loss Expenses Paid QTD-10'!K9</f>
        <v>6327</v>
      </c>
      <c r="F9" s="196">
        <f>SUM(B9:E9)</f>
        <v>158583</v>
      </c>
      <c r="G9" s="172"/>
      <c r="H9" s="317"/>
      <c r="I9" s="317"/>
      <c r="J9" s="317"/>
      <c r="K9" s="317"/>
      <c r="L9" s="317"/>
      <c r="M9" s="317"/>
      <c r="N9" s="317"/>
      <c r="O9" s="317"/>
      <c r="P9" s="317"/>
      <c r="Q9" s="317"/>
      <c r="R9" s="317"/>
      <c r="S9" s="317"/>
      <c r="T9" s="317"/>
      <c r="U9" s="317"/>
      <c r="V9" s="317"/>
      <c r="W9" s="317"/>
      <c r="X9" s="317"/>
      <c r="Y9" s="317"/>
      <c r="Z9" s="317"/>
      <c r="AA9" s="317"/>
      <c r="AB9" s="317"/>
      <c r="AC9" s="317"/>
      <c r="AD9" s="317"/>
      <c r="AE9" s="317"/>
      <c r="AF9" s="317"/>
      <c r="AG9" s="317"/>
      <c r="AH9" s="317"/>
      <c r="AI9" s="317"/>
      <c r="AJ9" s="317"/>
      <c r="AK9" s="317"/>
    </row>
    <row r="10" spans="1:37" s="318" customFormat="1" ht="15" customHeight="1">
      <c r="A10" s="318" t="s">
        <v>193</v>
      </c>
      <c r="B10" s="319">
        <f>'[1]Loss Expenses Paid QTD-10'!K28</f>
        <v>2432</v>
      </c>
      <c r="C10" s="319">
        <f>'[1]Loss Expenses Paid QTD-10'!K22</f>
        <v>44854</v>
      </c>
      <c r="D10" s="319">
        <f>'[1]Loss Expenses Paid QTD-10'!K16</f>
        <v>21025</v>
      </c>
      <c r="E10" s="319">
        <f>'[1]Loss Expenses Paid QTD-10'!K10</f>
        <v>490</v>
      </c>
      <c r="F10" s="319">
        <f>SUM(B10:E10)</f>
        <v>68801</v>
      </c>
      <c r="G10" s="172"/>
      <c r="H10" s="320"/>
      <c r="I10" s="320"/>
      <c r="J10" s="320"/>
      <c r="K10" s="320"/>
      <c r="L10" s="320"/>
      <c r="M10" s="320"/>
      <c r="N10" s="320"/>
      <c r="O10" s="320"/>
      <c r="P10" s="320"/>
      <c r="Q10" s="320"/>
      <c r="R10" s="320"/>
      <c r="S10" s="320"/>
      <c r="T10" s="320"/>
      <c r="U10" s="320"/>
      <c r="V10" s="320"/>
      <c r="W10" s="320"/>
      <c r="X10" s="320"/>
      <c r="Y10" s="320"/>
      <c r="Z10" s="320"/>
      <c r="AA10" s="320"/>
      <c r="AB10" s="320"/>
      <c r="AC10" s="320"/>
      <c r="AD10" s="320"/>
      <c r="AE10" s="320"/>
      <c r="AF10" s="320"/>
      <c r="AG10" s="320"/>
      <c r="AH10" s="320"/>
      <c r="AI10" s="320"/>
      <c r="AJ10" s="320"/>
      <c r="AK10" s="320"/>
    </row>
    <row r="11" spans="1:37" s="318" customFormat="1" ht="15" customHeight="1">
      <c r="A11" s="318" t="s">
        <v>194</v>
      </c>
      <c r="B11" s="232">
        <f>'[1]Loss Expenses Paid QTD-10'!K29</f>
        <v>0</v>
      </c>
      <c r="C11" s="232">
        <f>'[1]Loss Expenses Paid QTD-10'!K23</f>
        <v>0</v>
      </c>
      <c r="D11" s="232">
        <f>'[1]Loss Expenses Paid QTD-10'!K17</f>
        <v>0</v>
      </c>
      <c r="E11" s="232">
        <f>'[1]Loss Expenses Paid QTD-10'!K11</f>
        <v>0</v>
      </c>
      <c r="F11" s="232">
        <f>SUM(B11:E11)</f>
        <v>0</v>
      </c>
      <c r="G11" s="172"/>
      <c r="H11" s="320"/>
      <c r="I11" s="320"/>
      <c r="J11" s="320"/>
      <c r="K11" s="320"/>
      <c r="L11" s="320"/>
      <c r="M11" s="320"/>
      <c r="N11" s="320"/>
      <c r="O11" s="320"/>
      <c r="P11" s="320"/>
      <c r="Q11" s="320"/>
      <c r="R11" s="320"/>
      <c r="S11" s="320"/>
      <c r="T11" s="320"/>
      <c r="U11" s="320"/>
      <c r="V11" s="320"/>
      <c r="W11" s="320"/>
      <c r="X11" s="320"/>
      <c r="Y11" s="320"/>
      <c r="Z11" s="320"/>
      <c r="AA11" s="320"/>
      <c r="AB11" s="320"/>
      <c r="AC11" s="320"/>
      <c r="AD11" s="320"/>
      <c r="AE11" s="320"/>
      <c r="AF11" s="320"/>
      <c r="AG11" s="320"/>
      <c r="AH11" s="320"/>
      <c r="AI11" s="320"/>
      <c r="AJ11" s="320"/>
      <c r="AK11" s="320"/>
    </row>
    <row r="12" spans="1:37" s="318" customFormat="1" ht="15" customHeight="1" thickBot="1">
      <c r="A12" s="321" t="s">
        <v>161</v>
      </c>
      <c r="B12" s="228">
        <f>SUM(B9:B11)</f>
        <v>2432</v>
      </c>
      <c r="C12" s="228">
        <f>SUM(C9:C11)</f>
        <v>155214</v>
      </c>
      <c r="D12" s="228">
        <f>SUM(D9:D11)</f>
        <v>62921</v>
      </c>
      <c r="E12" s="228">
        <f>SUM(E9:E11)</f>
        <v>6817</v>
      </c>
      <c r="F12" s="231">
        <f>SUM(F9:F11)</f>
        <v>227384</v>
      </c>
      <c r="G12" s="180"/>
      <c r="H12" s="320"/>
      <c r="I12" s="320"/>
      <c r="J12" s="320"/>
      <c r="K12" s="320"/>
      <c r="L12" s="320"/>
      <c r="M12" s="320"/>
      <c r="N12" s="320"/>
      <c r="O12" s="320"/>
      <c r="P12" s="320"/>
      <c r="Q12" s="320"/>
      <c r="R12" s="320"/>
      <c r="S12" s="320"/>
      <c r="T12" s="320"/>
      <c r="U12" s="320"/>
      <c r="V12" s="320"/>
      <c r="W12" s="320"/>
      <c r="X12" s="320"/>
      <c r="Y12" s="320"/>
      <c r="Z12" s="320"/>
      <c r="AA12" s="320"/>
      <c r="AB12" s="320"/>
      <c r="AC12" s="320"/>
      <c r="AD12" s="320"/>
      <c r="AE12" s="320"/>
      <c r="AF12" s="320"/>
      <c r="AG12" s="320"/>
      <c r="AH12" s="320"/>
      <c r="AI12" s="320"/>
      <c r="AJ12" s="320"/>
      <c r="AK12" s="320"/>
    </row>
    <row r="13" spans="2:37" s="318" customFormat="1" ht="15" customHeight="1" thickTop="1">
      <c r="B13" s="234"/>
      <c r="C13" s="234"/>
      <c r="D13" s="234"/>
      <c r="E13" s="172"/>
      <c r="F13" s="155"/>
      <c r="H13" s="320"/>
      <c r="I13" s="320"/>
      <c r="J13" s="320"/>
      <c r="K13" s="320"/>
      <c r="L13" s="320"/>
      <c r="M13" s="320"/>
      <c r="N13" s="320"/>
      <c r="O13" s="320"/>
      <c r="P13" s="320"/>
      <c r="Q13" s="320"/>
      <c r="R13" s="320"/>
      <c r="S13" s="320"/>
      <c r="T13" s="320"/>
      <c r="U13" s="320"/>
      <c r="V13" s="320"/>
      <c r="W13" s="320"/>
      <c r="X13" s="320"/>
      <c r="Y13" s="320"/>
      <c r="Z13" s="320"/>
      <c r="AA13" s="320"/>
      <c r="AB13" s="320"/>
      <c r="AC13" s="320"/>
      <c r="AD13" s="320"/>
      <c r="AE13" s="320"/>
      <c r="AF13" s="320"/>
      <c r="AG13" s="320"/>
      <c r="AH13" s="320"/>
      <c r="AI13" s="320"/>
      <c r="AJ13" s="320"/>
      <c r="AK13" s="320"/>
    </row>
    <row r="14" spans="1:37" s="318" customFormat="1" ht="30" customHeight="1">
      <c r="A14" s="322" t="s">
        <v>195</v>
      </c>
      <c r="B14" s="234"/>
      <c r="C14" s="234"/>
      <c r="D14" s="234"/>
      <c r="E14" s="172"/>
      <c r="F14" s="180"/>
      <c r="G14" s="172"/>
      <c r="H14" s="320"/>
      <c r="I14" s="320"/>
      <c r="J14" s="320"/>
      <c r="K14" s="320"/>
      <c r="L14" s="320"/>
      <c r="M14" s="320"/>
      <c r="N14" s="320"/>
      <c r="O14" s="320"/>
      <c r="P14" s="320"/>
      <c r="Q14" s="320"/>
      <c r="R14" s="320"/>
      <c r="S14" s="320"/>
      <c r="T14" s="320"/>
      <c r="U14" s="320"/>
      <c r="V14" s="320"/>
      <c r="W14" s="320"/>
      <c r="X14" s="320"/>
      <c r="Y14" s="320"/>
      <c r="Z14" s="320"/>
      <c r="AA14" s="320"/>
      <c r="AB14" s="320"/>
      <c r="AC14" s="320"/>
      <c r="AD14" s="320"/>
      <c r="AE14" s="320"/>
      <c r="AF14" s="320"/>
      <c r="AG14" s="320"/>
      <c r="AH14" s="320"/>
      <c r="AI14" s="320"/>
      <c r="AJ14" s="320"/>
      <c r="AK14" s="320"/>
    </row>
    <row r="15" spans="1:37" s="318" customFormat="1" ht="15" customHeight="1">
      <c r="A15" s="156" t="s">
        <v>192</v>
      </c>
      <c r="B15" s="236">
        <f>'[1]Unpaid Loss Expense Reserves-9'!B22</f>
        <v>18986</v>
      </c>
      <c r="C15" s="236">
        <f>'[1]Unpaid Loss Expense Reserves-9'!C22</f>
        <v>206780</v>
      </c>
      <c r="D15" s="236">
        <f>'[1]Unpaid Loss Expense Reserves-9'!D22</f>
        <v>36216</v>
      </c>
      <c r="E15" s="236">
        <f>'[1]Unpaid Loss Expense Reserves-9'!E22</f>
        <v>27115</v>
      </c>
      <c r="F15" s="236">
        <f>SUM(B15:E15)</f>
        <v>289097</v>
      </c>
      <c r="G15" s="172"/>
      <c r="H15" s="320"/>
      <c r="I15" s="320"/>
      <c r="J15" s="320"/>
      <c r="K15" s="320"/>
      <c r="L15" s="320"/>
      <c r="M15" s="320"/>
      <c r="N15" s="320"/>
      <c r="O15" s="320"/>
      <c r="P15" s="320"/>
      <c r="Q15" s="320"/>
      <c r="R15" s="320"/>
      <c r="S15" s="320"/>
      <c r="T15" s="320"/>
      <c r="U15" s="320"/>
      <c r="V15" s="320"/>
      <c r="W15" s="320"/>
      <c r="X15" s="320"/>
      <c r="Y15" s="320"/>
      <c r="Z15" s="320"/>
      <c r="AA15" s="320"/>
      <c r="AB15" s="320"/>
      <c r="AC15" s="320"/>
      <c r="AD15" s="320"/>
      <c r="AE15" s="320"/>
      <c r="AF15" s="320"/>
      <c r="AG15" s="320"/>
      <c r="AH15" s="320"/>
      <c r="AI15" s="320"/>
      <c r="AJ15" s="320"/>
      <c r="AK15" s="320"/>
    </row>
    <row r="16" spans="1:37" s="318" customFormat="1" ht="15" customHeight="1">
      <c r="A16" s="318" t="s">
        <v>193</v>
      </c>
      <c r="B16" s="236">
        <f>'[1]Unpaid Loss Expense Reserves-9'!B23</f>
        <v>3386</v>
      </c>
      <c r="C16" s="236">
        <f>'[1]Unpaid Loss Expense Reserves-9'!C23</f>
        <v>36888</v>
      </c>
      <c r="D16" s="236">
        <f>'[1]Unpaid Loss Expense Reserves-9'!D23</f>
        <v>10251</v>
      </c>
      <c r="E16" s="232">
        <f>'[1]Unpaid Loss Expense Reserves-9'!E23</f>
        <v>0</v>
      </c>
      <c r="F16" s="236">
        <f>SUM(B16:E16)</f>
        <v>50525</v>
      </c>
      <c r="G16" s="172"/>
      <c r="H16" s="320"/>
      <c r="I16" s="320"/>
      <c r="J16" s="320"/>
      <c r="K16" s="320"/>
      <c r="L16" s="320"/>
      <c r="M16" s="320"/>
      <c r="N16" s="320"/>
      <c r="O16" s="320"/>
      <c r="P16" s="320"/>
      <c r="Q16" s="320"/>
      <c r="R16" s="320"/>
      <c r="S16" s="320"/>
      <c r="T16" s="320"/>
      <c r="U16" s="320"/>
      <c r="V16" s="320"/>
      <c r="W16" s="320"/>
      <c r="X16" s="320"/>
      <c r="Y16" s="320"/>
      <c r="Z16" s="320"/>
      <c r="AA16" s="320"/>
      <c r="AB16" s="320"/>
      <c r="AC16" s="320"/>
      <c r="AD16" s="320"/>
      <c r="AE16" s="320"/>
      <c r="AF16" s="320"/>
      <c r="AG16" s="320"/>
      <c r="AH16" s="320"/>
      <c r="AI16" s="320"/>
      <c r="AJ16" s="320"/>
      <c r="AK16" s="320"/>
    </row>
    <row r="17" spans="1:37" s="318" customFormat="1" ht="15" customHeight="1">
      <c r="A17" s="318" t="s">
        <v>194</v>
      </c>
      <c r="B17" s="232">
        <f>'[1]Unpaid Loss Expense Reserves-9'!B24</f>
        <v>0</v>
      </c>
      <c r="C17" s="232">
        <f>'[1]Unpaid Loss Expense Reserves-9'!C24</f>
        <v>0</v>
      </c>
      <c r="D17" s="232">
        <f>'[1]Unpaid Loss Expense Reserves-9'!D24</f>
        <v>0</v>
      </c>
      <c r="E17" s="232">
        <f>'[1]Unpaid Loss Expense Reserves-9'!E24</f>
        <v>0</v>
      </c>
      <c r="F17" s="232">
        <f>SUM(B17:E17)</f>
        <v>0</v>
      </c>
      <c r="G17" s="172"/>
      <c r="H17" s="320"/>
      <c r="I17" s="320"/>
      <c r="J17" s="320"/>
      <c r="K17" s="320"/>
      <c r="L17" s="320"/>
      <c r="M17" s="320"/>
      <c r="N17" s="320"/>
      <c r="O17" s="320"/>
      <c r="P17" s="320"/>
      <c r="Q17" s="320"/>
      <c r="R17" s="320"/>
      <c r="S17" s="320"/>
      <c r="T17" s="320"/>
      <c r="U17" s="320"/>
      <c r="V17" s="320"/>
      <c r="W17" s="320"/>
      <c r="X17" s="320"/>
      <c r="Y17" s="320"/>
      <c r="Z17" s="320"/>
      <c r="AA17" s="320"/>
      <c r="AB17" s="320"/>
      <c r="AC17" s="320"/>
      <c r="AD17" s="320"/>
      <c r="AE17" s="320"/>
      <c r="AF17" s="320"/>
      <c r="AG17" s="320"/>
      <c r="AH17" s="320"/>
      <c r="AI17" s="320"/>
      <c r="AJ17" s="320"/>
      <c r="AK17" s="320"/>
    </row>
    <row r="18" spans="1:37" s="318" customFormat="1" ht="15" customHeight="1" thickBot="1">
      <c r="A18" s="321" t="s">
        <v>161</v>
      </c>
      <c r="B18" s="228">
        <f>SUM(B15:B17)</f>
        <v>22372</v>
      </c>
      <c r="C18" s="228">
        <f>SUM(C15:C17)</f>
        <v>243668</v>
      </c>
      <c r="D18" s="228">
        <f>SUM(D15:D17)</f>
        <v>46467</v>
      </c>
      <c r="E18" s="228">
        <f>SUM(E15:E17)</f>
        <v>27115</v>
      </c>
      <c r="F18" s="231">
        <f>SUM(F15:F17)</f>
        <v>339622</v>
      </c>
      <c r="G18" s="180"/>
      <c r="H18" s="320"/>
      <c r="I18" s="320"/>
      <c r="J18" s="320"/>
      <c r="K18" s="320"/>
      <c r="L18" s="320"/>
      <c r="M18" s="320"/>
      <c r="N18" s="320"/>
      <c r="O18" s="320"/>
      <c r="P18" s="320"/>
      <c r="Q18" s="320"/>
      <c r="R18" s="320"/>
      <c r="S18" s="320"/>
      <c r="T18" s="320"/>
      <c r="U18" s="320"/>
      <c r="V18" s="320"/>
      <c r="W18" s="320"/>
      <c r="X18" s="320"/>
      <c r="Y18" s="320"/>
      <c r="Z18" s="320"/>
      <c r="AA18" s="320"/>
      <c r="AB18" s="320"/>
      <c r="AC18" s="320"/>
      <c r="AD18" s="320"/>
      <c r="AE18" s="320"/>
      <c r="AF18" s="320"/>
      <c r="AG18" s="320"/>
      <c r="AH18" s="320"/>
      <c r="AI18" s="320"/>
      <c r="AJ18" s="320"/>
      <c r="AK18" s="320"/>
    </row>
    <row r="19" spans="2:37" s="318" customFormat="1" ht="15" customHeight="1" thickTop="1">
      <c r="B19" s="234"/>
      <c r="C19" s="234"/>
      <c r="D19" s="234"/>
      <c r="E19" s="172"/>
      <c r="F19" s="155"/>
      <c r="G19" s="323"/>
      <c r="H19" s="320"/>
      <c r="I19" s="320"/>
      <c r="J19" s="320"/>
      <c r="K19" s="320"/>
      <c r="L19" s="320"/>
      <c r="M19" s="320"/>
      <c r="N19" s="320"/>
      <c r="O19" s="320"/>
      <c r="P19" s="320"/>
      <c r="Q19" s="320"/>
      <c r="R19" s="320"/>
      <c r="S19" s="320"/>
      <c r="T19" s="320"/>
      <c r="U19" s="320"/>
      <c r="V19" s="320"/>
      <c r="W19" s="320"/>
      <c r="X19" s="320"/>
      <c r="Y19" s="320"/>
      <c r="Z19" s="320"/>
      <c r="AA19" s="320"/>
      <c r="AB19" s="320"/>
      <c r="AC19" s="320"/>
      <c r="AD19" s="320"/>
      <c r="AE19" s="320"/>
      <c r="AF19" s="320"/>
      <c r="AG19" s="320"/>
      <c r="AH19" s="320"/>
      <c r="AI19" s="320"/>
      <c r="AJ19" s="320"/>
      <c r="AK19" s="320"/>
    </row>
    <row r="20" spans="1:37" s="318" customFormat="1" ht="30" customHeight="1">
      <c r="A20" s="322" t="s">
        <v>196</v>
      </c>
      <c r="B20" s="324"/>
      <c r="C20" s="324"/>
      <c r="D20" s="324"/>
      <c r="E20" s="325"/>
      <c r="F20" s="180"/>
      <c r="G20" s="172"/>
      <c r="H20" s="320"/>
      <c r="I20" s="320"/>
      <c r="J20" s="320"/>
      <c r="K20" s="320"/>
      <c r="L20" s="320"/>
      <c r="M20" s="320"/>
      <c r="N20" s="320"/>
      <c r="O20" s="320"/>
      <c r="P20" s="320"/>
      <c r="Q20" s="320"/>
      <c r="R20" s="320"/>
      <c r="S20" s="320"/>
      <c r="T20" s="320"/>
      <c r="U20" s="320"/>
      <c r="V20" s="320"/>
      <c r="W20" s="320"/>
      <c r="X20" s="320"/>
      <c r="Y20" s="320"/>
      <c r="Z20" s="320"/>
      <c r="AA20" s="320"/>
      <c r="AB20" s="320"/>
      <c r="AC20" s="320"/>
      <c r="AD20" s="320"/>
      <c r="AE20" s="320"/>
      <c r="AF20" s="320"/>
      <c r="AG20" s="320"/>
      <c r="AH20" s="320"/>
      <c r="AI20" s="320"/>
      <c r="AJ20" s="320"/>
      <c r="AK20" s="320"/>
    </row>
    <row r="21" spans="1:37" s="318" customFormat="1" ht="15" customHeight="1">
      <c r="A21" s="156" t="s">
        <v>192</v>
      </c>
      <c r="B21" s="232">
        <v>0</v>
      </c>
      <c r="C21" s="236">
        <v>216356</v>
      </c>
      <c r="D21" s="236">
        <v>72090</v>
      </c>
      <c r="E21" s="236">
        <v>32241</v>
      </c>
      <c r="F21" s="236">
        <f>SUM(B21:E21)</f>
        <v>320687</v>
      </c>
      <c r="G21" s="172"/>
      <c r="H21" s="320"/>
      <c r="I21" s="320"/>
      <c r="J21" s="320"/>
      <c r="K21" s="320"/>
      <c r="L21" s="320"/>
      <c r="M21" s="320"/>
      <c r="N21" s="320"/>
      <c r="O21" s="320"/>
      <c r="P21" s="320"/>
      <c r="Q21" s="320"/>
      <c r="R21" s="320"/>
      <c r="S21" s="320"/>
      <c r="T21" s="320"/>
      <c r="U21" s="320"/>
      <c r="V21" s="320"/>
      <c r="W21" s="320"/>
      <c r="X21" s="320"/>
      <c r="Y21" s="320"/>
      <c r="Z21" s="320"/>
      <c r="AA21" s="320"/>
      <c r="AB21" s="320"/>
      <c r="AC21" s="320"/>
      <c r="AD21" s="320"/>
      <c r="AE21" s="320"/>
      <c r="AF21" s="320"/>
      <c r="AG21" s="320"/>
      <c r="AH21" s="320"/>
      <c r="AI21" s="320"/>
      <c r="AJ21" s="320"/>
      <c r="AK21" s="320"/>
    </row>
    <row r="22" spans="1:37" s="318" customFormat="1" ht="15" customHeight="1">
      <c r="A22" s="318" t="s">
        <v>197</v>
      </c>
      <c r="B22" s="232">
        <v>0</v>
      </c>
      <c r="C22" s="236">
        <v>15927</v>
      </c>
      <c r="D22" s="236">
        <v>7308</v>
      </c>
      <c r="E22" s="232">
        <v>0</v>
      </c>
      <c r="F22" s="236">
        <f>SUM(B22:E22)</f>
        <v>23235</v>
      </c>
      <c r="G22" s="172"/>
      <c r="H22" s="320"/>
      <c r="I22" s="320"/>
      <c r="J22" s="320"/>
      <c r="K22" s="320"/>
      <c r="L22" s="320"/>
      <c r="M22" s="320"/>
      <c r="N22" s="320"/>
      <c r="O22" s="320"/>
      <c r="P22" s="320"/>
      <c r="Q22" s="320"/>
      <c r="R22" s="320"/>
      <c r="S22" s="320"/>
      <c r="T22" s="320"/>
      <c r="U22" s="320"/>
      <c r="V22" s="320"/>
      <c r="W22" s="320"/>
      <c r="X22" s="320"/>
      <c r="Y22" s="320"/>
      <c r="Z22" s="320"/>
      <c r="AA22" s="320"/>
      <c r="AB22" s="320"/>
      <c r="AC22" s="320"/>
      <c r="AD22" s="320"/>
      <c r="AE22" s="320"/>
      <c r="AF22" s="320"/>
      <c r="AG22" s="320"/>
      <c r="AH22" s="320"/>
      <c r="AI22" s="320"/>
      <c r="AJ22" s="320"/>
      <c r="AK22" s="320"/>
    </row>
    <row r="23" spans="1:37" s="318" customFormat="1" ht="15" customHeight="1">
      <c r="A23" s="318" t="s">
        <v>194</v>
      </c>
      <c r="B23" s="232">
        <v>0</v>
      </c>
      <c r="C23" s="232">
        <v>0</v>
      </c>
      <c r="D23" s="232">
        <v>0</v>
      </c>
      <c r="E23" s="232">
        <v>0</v>
      </c>
      <c r="F23" s="232">
        <f>SUM(B23:E23)</f>
        <v>0</v>
      </c>
      <c r="G23" s="172"/>
      <c r="H23" s="320"/>
      <c r="I23" s="320"/>
      <c r="J23" s="320"/>
      <c r="K23" s="320"/>
      <c r="L23" s="320"/>
      <c r="M23" s="320"/>
      <c r="N23" s="320"/>
      <c r="O23" s="320"/>
      <c r="P23" s="320"/>
      <c r="Q23" s="320"/>
      <c r="R23" s="320"/>
      <c r="S23" s="320"/>
      <c r="T23" s="320"/>
      <c r="U23" s="320"/>
      <c r="V23" s="320"/>
      <c r="W23" s="320"/>
      <c r="X23" s="320"/>
      <c r="Y23" s="320"/>
      <c r="Z23" s="320"/>
      <c r="AA23" s="320"/>
      <c r="AB23" s="320"/>
      <c r="AC23" s="320"/>
      <c r="AD23" s="320"/>
      <c r="AE23" s="320"/>
      <c r="AF23" s="320"/>
      <c r="AG23" s="320"/>
      <c r="AH23" s="320"/>
      <c r="AI23" s="320"/>
      <c r="AJ23" s="320"/>
      <c r="AK23" s="320"/>
    </row>
    <row r="24" spans="1:37" s="318" customFormat="1" ht="15" customHeight="1" thickBot="1">
      <c r="A24" s="321" t="s">
        <v>161</v>
      </c>
      <c r="B24" s="326">
        <f>SUM(B21:B23)</f>
        <v>0</v>
      </c>
      <c r="C24" s="228">
        <f>SUM(C21:C23)</f>
        <v>232283</v>
      </c>
      <c r="D24" s="228">
        <f>SUM(D21:D23)</f>
        <v>79398</v>
      </c>
      <c r="E24" s="228">
        <f>SUM(E21:E23)</f>
        <v>32241</v>
      </c>
      <c r="F24" s="231">
        <f>SUM(F21:F23)</f>
        <v>343922</v>
      </c>
      <c r="G24" s="180"/>
      <c r="H24" s="320"/>
      <c r="I24" s="320"/>
      <c r="J24" s="320"/>
      <c r="K24" s="320"/>
      <c r="L24" s="320"/>
      <c r="M24" s="320"/>
      <c r="N24" s="320"/>
      <c r="O24" s="320"/>
      <c r="P24" s="320"/>
      <c r="Q24" s="320"/>
      <c r="R24" s="320"/>
      <c r="S24" s="320"/>
      <c r="T24" s="320"/>
      <c r="U24" s="320"/>
      <c r="V24" s="320"/>
      <c r="W24" s="320"/>
      <c r="X24" s="320"/>
      <c r="Y24" s="320"/>
      <c r="Z24" s="320"/>
      <c r="AA24" s="320"/>
      <c r="AB24" s="320"/>
      <c r="AC24" s="320"/>
      <c r="AD24" s="320"/>
      <c r="AE24" s="320"/>
      <c r="AF24" s="320"/>
      <c r="AG24" s="320"/>
      <c r="AH24" s="320"/>
      <c r="AI24" s="320"/>
      <c r="AJ24" s="320"/>
      <c r="AK24" s="320"/>
    </row>
    <row r="25" spans="2:37" s="327" customFormat="1" ht="15" customHeight="1" thickTop="1">
      <c r="B25" s="324"/>
      <c r="C25" s="324"/>
      <c r="D25" s="324"/>
      <c r="E25" s="324"/>
      <c r="F25" s="324"/>
      <c r="G25" s="328"/>
      <c r="H25" s="320"/>
      <c r="I25" s="320"/>
      <c r="J25" s="320"/>
      <c r="K25" s="320"/>
      <c r="L25" s="320"/>
      <c r="M25" s="329"/>
      <c r="N25" s="329"/>
      <c r="O25" s="329"/>
      <c r="P25" s="329"/>
      <c r="Q25" s="329"/>
      <c r="R25" s="329"/>
      <c r="S25" s="329"/>
      <c r="T25" s="329"/>
      <c r="U25" s="329"/>
      <c r="V25" s="329"/>
      <c r="W25" s="329"/>
      <c r="X25" s="329"/>
      <c r="Y25" s="329"/>
      <c r="Z25" s="329"/>
      <c r="AA25" s="329"/>
      <c r="AB25" s="329"/>
      <c r="AC25" s="329"/>
      <c r="AD25" s="329"/>
      <c r="AE25" s="329"/>
      <c r="AF25" s="329"/>
      <c r="AG25" s="329"/>
      <c r="AH25" s="329"/>
      <c r="AI25" s="329"/>
      <c r="AJ25" s="329"/>
      <c r="AK25" s="329"/>
    </row>
    <row r="26" spans="1:37" s="318" customFormat="1" ht="30" customHeight="1">
      <c r="A26" s="322" t="s">
        <v>198</v>
      </c>
      <c r="B26" s="234"/>
      <c r="C26" s="234"/>
      <c r="D26" s="234"/>
      <c r="E26" s="234"/>
      <c r="F26" s="234"/>
      <c r="G26" s="172"/>
      <c r="H26" s="320"/>
      <c r="I26" s="320"/>
      <c r="J26" s="320"/>
      <c r="K26" s="320"/>
      <c r="L26" s="320"/>
      <c r="M26" s="320"/>
      <c r="N26" s="320"/>
      <c r="O26" s="320"/>
      <c r="P26" s="320"/>
      <c r="Q26" s="320"/>
      <c r="R26" s="320"/>
      <c r="S26" s="320"/>
      <c r="T26" s="320"/>
      <c r="U26" s="320"/>
      <c r="V26" s="320"/>
      <c r="W26" s="320"/>
      <c r="X26" s="320"/>
      <c r="Y26" s="320"/>
      <c r="Z26" s="320"/>
      <c r="AA26" s="320"/>
      <c r="AB26" s="320"/>
      <c r="AC26" s="320"/>
      <c r="AD26" s="320"/>
      <c r="AE26" s="320"/>
      <c r="AF26" s="320"/>
      <c r="AG26" s="320"/>
      <c r="AH26" s="320"/>
      <c r="AI26" s="320"/>
      <c r="AJ26" s="320"/>
      <c r="AK26" s="320"/>
    </row>
    <row r="27" spans="1:37" s="318" customFormat="1" ht="15" customHeight="1">
      <c r="A27" s="318" t="s">
        <v>192</v>
      </c>
      <c r="B27" s="226">
        <f aca="true" t="shared" si="0" ref="B27:E29">B9+B15-B21</f>
        <v>18986</v>
      </c>
      <c r="C27" s="226">
        <f t="shared" si="0"/>
        <v>100784</v>
      </c>
      <c r="D27" s="226">
        <f t="shared" si="0"/>
        <v>6022</v>
      </c>
      <c r="E27" s="226">
        <f t="shared" si="0"/>
        <v>1201</v>
      </c>
      <c r="F27" s="226">
        <f>SUM(B27:E27)</f>
        <v>126993</v>
      </c>
      <c r="G27" s="226"/>
      <c r="H27" s="320"/>
      <c r="I27" s="320"/>
      <c r="J27" s="320"/>
      <c r="K27" s="320"/>
      <c r="L27" s="320"/>
      <c r="M27" s="320"/>
      <c r="N27" s="320"/>
      <c r="O27" s="320"/>
      <c r="P27" s="320"/>
      <c r="Q27" s="320"/>
      <c r="R27" s="320"/>
      <c r="S27" s="320"/>
      <c r="T27" s="320"/>
      <c r="U27" s="320"/>
      <c r="V27" s="320"/>
      <c r="W27" s="320"/>
      <c r="X27" s="320"/>
      <c r="Y27" s="320"/>
      <c r="Z27" s="320"/>
      <c r="AA27" s="320"/>
      <c r="AB27" s="320"/>
      <c r="AC27" s="320"/>
      <c r="AD27" s="320"/>
      <c r="AE27" s="320"/>
      <c r="AF27" s="320"/>
      <c r="AG27" s="320"/>
      <c r="AH27" s="320"/>
      <c r="AI27" s="320"/>
      <c r="AJ27" s="320"/>
      <c r="AK27" s="320"/>
    </row>
    <row r="28" spans="1:37" s="318" customFormat="1" ht="15" customHeight="1">
      <c r="A28" s="318" t="s">
        <v>193</v>
      </c>
      <c r="B28" s="226">
        <f t="shared" si="0"/>
        <v>5818</v>
      </c>
      <c r="C28" s="226">
        <f t="shared" si="0"/>
        <v>65815</v>
      </c>
      <c r="D28" s="226">
        <f t="shared" si="0"/>
        <v>23968</v>
      </c>
      <c r="E28" s="226">
        <f t="shared" si="0"/>
        <v>490</v>
      </c>
      <c r="F28" s="226">
        <f>SUM(B28:E28)</f>
        <v>96091</v>
      </c>
      <c r="G28" s="226"/>
      <c r="H28" s="320"/>
      <c r="I28" s="320"/>
      <c r="J28" s="320"/>
      <c r="K28" s="320"/>
      <c r="L28" s="320"/>
      <c r="M28" s="320"/>
      <c r="N28" s="320"/>
      <c r="O28" s="320"/>
      <c r="P28" s="320"/>
      <c r="Q28" s="320"/>
      <c r="R28" s="320"/>
      <c r="S28" s="320"/>
      <c r="T28" s="320"/>
      <c r="U28" s="320"/>
      <c r="V28" s="320"/>
      <c r="W28" s="320"/>
      <c r="X28" s="320"/>
      <c r="Y28" s="320"/>
      <c r="Z28" s="320"/>
      <c r="AA28" s="320"/>
      <c r="AB28" s="320"/>
      <c r="AC28" s="320"/>
      <c r="AD28" s="320"/>
      <c r="AE28" s="320"/>
      <c r="AF28" s="320"/>
      <c r="AG28" s="320"/>
      <c r="AH28" s="320"/>
      <c r="AI28" s="320"/>
      <c r="AJ28" s="320"/>
      <c r="AK28" s="320"/>
    </row>
    <row r="29" spans="1:37" s="318" customFormat="1" ht="15" customHeight="1">
      <c r="A29" s="318" t="s">
        <v>194</v>
      </c>
      <c r="B29" s="232">
        <f t="shared" si="0"/>
        <v>0</v>
      </c>
      <c r="C29" s="232">
        <f t="shared" si="0"/>
        <v>0</v>
      </c>
      <c r="D29" s="232">
        <f t="shared" si="0"/>
        <v>0</v>
      </c>
      <c r="E29" s="232">
        <f t="shared" si="0"/>
        <v>0</v>
      </c>
      <c r="F29" s="232">
        <f>SUM(B29:E29)</f>
        <v>0</v>
      </c>
      <c r="G29" s="232"/>
      <c r="H29" s="320"/>
      <c r="I29" s="320"/>
      <c r="J29" s="320"/>
      <c r="K29" s="320"/>
      <c r="L29" s="320"/>
      <c r="M29" s="320"/>
      <c r="N29" s="320"/>
      <c r="O29" s="320"/>
      <c r="P29" s="320"/>
      <c r="Q29" s="320"/>
      <c r="R29" s="320"/>
      <c r="S29" s="320"/>
      <c r="T29" s="320"/>
      <c r="U29" s="320"/>
      <c r="V29" s="320"/>
      <c r="W29" s="320"/>
      <c r="X29" s="320"/>
      <c r="Y29" s="320"/>
      <c r="Z29" s="320"/>
      <c r="AA29" s="320"/>
      <c r="AB29" s="320"/>
      <c r="AC29" s="320"/>
      <c r="AD29" s="320"/>
      <c r="AE29" s="320"/>
      <c r="AF29" s="320"/>
      <c r="AG29" s="320"/>
      <c r="AH29" s="320"/>
      <c r="AI29" s="320"/>
      <c r="AJ29" s="320"/>
      <c r="AK29" s="320"/>
    </row>
    <row r="30" spans="1:37" ht="15" customHeight="1" thickBot="1">
      <c r="A30" s="330" t="s">
        <v>161</v>
      </c>
      <c r="B30" s="291">
        <f>SUM(B27:B29)</f>
        <v>24804</v>
      </c>
      <c r="C30" s="291">
        <f>SUM(C27:C29)</f>
        <v>166599</v>
      </c>
      <c r="D30" s="291">
        <f>SUM(D27:D29)</f>
        <v>29990</v>
      </c>
      <c r="E30" s="291">
        <f>SUM(E27:E29)</f>
        <v>1691</v>
      </c>
      <c r="F30" s="291">
        <f>SUM(F27:F29)</f>
        <v>223084</v>
      </c>
      <c r="G30" s="172"/>
      <c r="H30" s="317"/>
      <c r="I30" s="317"/>
      <c r="J30" s="317"/>
      <c r="K30" s="317"/>
      <c r="L30" s="317"/>
      <c r="M30" s="317"/>
      <c r="N30" s="317"/>
      <c r="O30" s="317"/>
      <c r="P30" s="317"/>
      <c r="Q30" s="317"/>
      <c r="R30" s="317"/>
      <c r="S30" s="317"/>
      <c r="T30" s="317"/>
      <c r="U30" s="317"/>
      <c r="V30" s="317"/>
      <c r="W30" s="317"/>
      <c r="X30" s="317"/>
      <c r="Y30" s="317"/>
      <c r="Z30" s="317"/>
      <c r="AA30" s="317"/>
      <c r="AB30" s="317"/>
      <c r="AC30" s="317"/>
      <c r="AD30" s="317"/>
      <c r="AE30" s="317"/>
      <c r="AF30" s="317"/>
      <c r="AG30" s="317"/>
      <c r="AH30" s="317"/>
      <c r="AI30" s="317"/>
      <c r="AJ30" s="317"/>
      <c r="AK30" s="317"/>
    </row>
    <row r="31" spans="2:38" ht="15" customHeight="1" thickTop="1">
      <c r="B31" s="233"/>
      <c r="C31" s="233"/>
      <c r="D31" s="233"/>
      <c r="F31" s="172"/>
      <c r="H31" s="317"/>
      <c r="I31" s="317"/>
      <c r="J31" s="317"/>
      <c r="K31" s="317"/>
      <c r="L31" s="317"/>
      <c r="M31" s="317"/>
      <c r="N31" s="317"/>
      <c r="O31" s="317"/>
      <c r="P31" s="317"/>
      <c r="Q31" s="317"/>
      <c r="R31" s="317"/>
      <c r="S31" s="317"/>
      <c r="T31" s="317"/>
      <c r="U31" s="317"/>
      <c r="V31" s="317"/>
      <c r="W31" s="317"/>
      <c r="X31" s="317"/>
      <c r="Y31" s="317"/>
      <c r="Z31" s="317"/>
      <c r="AA31" s="317"/>
      <c r="AB31" s="317"/>
      <c r="AC31" s="317"/>
      <c r="AD31" s="317"/>
      <c r="AE31" s="317"/>
      <c r="AF31" s="317"/>
      <c r="AG31" s="317"/>
      <c r="AH31" s="317"/>
      <c r="AI31" s="317"/>
      <c r="AJ31" s="317"/>
      <c r="AK31" s="317"/>
      <c r="AL31" s="317"/>
    </row>
    <row r="32" spans="2:38" s="155" customFormat="1" ht="15" customHeight="1">
      <c r="B32" s="233"/>
      <c r="C32" s="233"/>
      <c r="D32" s="233"/>
      <c r="G32" s="172"/>
      <c r="H32" s="172"/>
      <c r="I32" s="172"/>
      <c r="J32" s="172"/>
      <c r="K32" s="172"/>
      <c r="L32" s="172"/>
      <c r="M32" s="172"/>
      <c r="N32" s="172"/>
      <c r="O32" s="172"/>
      <c r="P32" s="172"/>
      <c r="Q32" s="172"/>
      <c r="R32" s="172"/>
      <c r="S32" s="172"/>
      <c r="T32" s="172"/>
      <c r="U32" s="172"/>
      <c r="V32" s="172"/>
      <c r="W32" s="172"/>
      <c r="X32" s="172"/>
      <c r="Y32" s="172"/>
      <c r="Z32" s="172"/>
      <c r="AA32" s="172"/>
      <c r="AB32" s="172"/>
      <c r="AC32" s="172"/>
      <c r="AD32" s="172"/>
      <c r="AE32" s="172"/>
      <c r="AF32" s="172"/>
      <c r="AG32" s="172"/>
      <c r="AH32" s="172"/>
      <c r="AI32" s="172"/>
      <c r="AJ32" s="172"/>
      <c r="AK32" s="172"/>
      <c r="AL32" s="172"/>
    </row>
    <row r="33" spans="2:38" ht="15" customHeight="1">
      <c r="B33" s="233"/>
      <c r="C33" s="233"/>
      <c r="D33" s="233"/>
      <c r="F33" s="172"/>
      <c r="G33" s="172"/>
      <c r="H33" s="317"/>
      <c r="I33" s="317"/>
      <c r="J33" s="317"/>
      <c r="K33" s="317"/>
      <c r="L33" s="317"/>
      <c r="M33" s="317"/>
      <c r="N33" s="317"/>
      <c r="O33" s="317"/>
      <c r="P33" s="317"/>
      <c r="Q33" s="317"/>
      <c r="R33" s="317"/>
      <c r="S33" s="317"/>
      <c r="T33" s="317"/>
      <c r="U33" s="317"/>
      <c r="V33" s="317"/>
      <c r="W33" s="317"/>
      <c r="X33" s="317"/>
      <c r="Y33" s="317"/>
      <c r="Z33" s="317"/>
      <c r="AA33" s="317"/>
      <c r="AB33" s="317"/>
      <c r="AC33" s="317"/>
      <c r="AD33" s="317"/>
      <c r="AE33" s="317"/>
      <c r="AF33" s="317"/>
      <c r="AG33" s="317"/>
      <c r="AH33" s="317"/>
      <c r="AI33" s="317"/>
      <c r="AJ33" s="317"/>
      <c r="AK33" s="317"/>
      <c r="AL33" s="317"/>
    </row>
    <row r="34" spans="2:38" ht="15" customHeight="1">
      <c r="B34" s="233"/>
      <c r="C34" s="233"/>
      <c r="D34" s="233"/>
      <c r="F34" s="172"/>
      <c r="G34" s="172"/>
      <c r="H34" s="317"/>
      <c r="I34" s="317"/>
      <c r="J34" s="317"/>
      <c r="K34" s="317"/>
      <c r="L34" s="317"/>
      <c r="M34" s="317"/>
      <c r="N34" s="317"/>
      <c r="O34" s="317"/>
      <c r="P34" s="317"/>
      <c r="Q34" s="317"/>
      <c r="R34" s="317"/>
      <c r="S34" s="317"/>
      <c r="T34" s="317"/>
      <c r="U34" s="317"/>
      <c r="V34" s="317"/>
      <c r="W34" s="317"/>
      <c r="X34" s="317"/>
      <c r="Y34" s="317"/>
      <c r="Z34" s="317"/>
      <c r="AA34" s="317"/>
      <c r="AB34" s="317"/>
      <c r="AC34" s="317"/>
      <c r="AD34" s="317"/>
      <c r="AE34" s="317"/>
      <c r="AF34" s="317"/>
      <c r="AG34" s="317"/>
      <c r="AH34" s="317"/>
      <c r="AI34" s="317"/>
      <c r="AJ34" s="317"/>
      <c r="AK34" s="317"/>
      <c r="AL34" s="317"/>
    </row>
    <row r="35" spans="2:38" ht="15" customHeight="1">
      <c r="B35" s="233"/>
      <c r="C35" s="233"/>
      <c r="D35" s="233"/>
      <c r="F35" s="172"/>
      <c r="G35" s="172"/>
      <c r="H35" s="317"/>
      <c r="I35" s="317"/>
      <c r="J35" s="317"/>
      <c r="K35" s="317"/>
      <c r="L35" s="317"/>
      <c r="M35" s="317"/>
      <c r="N35" s="317"/>
      <c r="O35" s="317"/>
      <c r="P35" s="317"/>
      <c r="Q35" s="317"/>
      <c r="R35" s="317"/>
      <c r="S35" s="317"/>
      <c r="T35" s="317"/>
      <c r="U35" s="317"/>
      <c r="V35" s="317"/>
      <c r="W35" s="317"/>
      <c r="X35" s="317"/>
      <c r="Y35" s="317"/>
      <c r="Z35" s="317"/>
      <c r="AA35" s="317"/>
      <c r="AB35" s="317"/>
      <c r="AC35" s="317"/>
      <c r="AD35" s="317"/>
      <c r="AE35" s="317"/>
      <c r="AF35" s="317"/>
      <c r="AG35" s="317"/>
      <c r="AH35" s="317"/>
      <c r="AI35" s="317"/>
      <c r="AJ35" s="317"/>
      <c r="AK35" s="317"/>
      <c r="AL35" s="317"/>
    </row>
    <row r="36" spans="2:38" ht="15" customHeight="1">
      <c r="B36" s="233"/>
      <c r="C36" s="233"/>
      <c r="D36" s="233"/>
      <c r="F36" s="172"/>
      <c r="G36" s="172"/>
      <c r="H36" s="317"/>
      <c r="I36" s="317"/>
      <c r="J36" s="317"/>
      <c r="K36" s="317"/>
      <c r="L36" s="317"/>
      <c r="M36" s="317"/>
      <c r="N36" s="317"/>
      <c r="O36" s="317"/>
      <c r="P36" s="317"/>
      <c r="Q36" s="317"/>
      <c r="R36" s="317"/>
      <c r="S36" s="317"/>
      <c r="T36" s="317"/>
      <c r="U36" s="317"/>
      <c r="V36" s="317"/>
      <c r="W36" s="317"/>
      <c r="X36" s="317"/>
      <c r="Y36" s="317"/>
      <c r="Z36" s="317"/>
      <c r="AA36" s="317"/>
      <c r="AB36" s="317"/>
      <c r="AC36" s="317"/>
      <c r="AD36" s="317"/>
      <c r="AE36" s="317"/>
      <c r="AF36" s="317"/>
      <c r="AG36" s="317"/>
      <c r="AH36" s="317"/>
      <c r="AI36" s="317"/>
      <c r="AJ36" s="317"/>
      <c r="AK36" s="317"/>
      <c r="AL36" s="317"/>
    </row>
    <row r="37" spans="2:38" ht="15" customHeight="1">
      <c r="B37" s="233"/>
      <c r="C37" s="233"/>
      <c r="D37" s="233"/>
      <c r="F37" s="172"/>
      <c r="G37" s="172"/>
      <c r="H37" s="317"/>
      <c r="I37" s="317"/>
      <c r="J37" s="317"/>
      <c r="K37" s="317"/>
      <c r="L37" s="317"/>
      <c r="M37" s="317"/>
      <c r="N37" s="317"/>
      <c r="O37" s="317"/>
      <c r="P37" s="317"/>
      <c r="Q37" s="317"/>
      <c r="R37" s="317"/>
      <c r="S37" s="317"/>
      <c r="T37" s="317"/>
      <c r="U37" s="317"/>
      <c r="V37" s="317"/>
      <c r="W37" s="317"/>
      <c r="X37" s="317"/>
      <c r="Y37" s="317"/>
      <c r="Z37" s="317"/>
      <c r="AA37" s="317"/>
      <c r="AB37" s="317"/>
      <c r="AC37" s="317"/>
      <c r="AD37" s="317"/>
      <c r="AE37" s="317"/>
      <c r="AF37" s="317"/>
      <c r="AG37" s="317"/>
      <c r="AH37" s="317"/>
      <c r="AI37" s="317"/>
      <c r="AJ37" s="317"/>
      <c r="AK37" s="317"/>
      <c r="AL37" s="317"/>
    </row>
    <row r="38" spans="6:38" ht="15" customHeight="1">
      <c r="F38" s="172"/>
      <c r="G38" s="172"/>
      <c r="H38" s="317"/>
      <c r="I38" s="317"/>
      <c r="J38" s="317"/>
      <c r="K38" s="317"/>
      <c r="L38" s="317"/>
      <c r="M38" s="317"/>
      <c r="N38" s="317"/>
      <c r="O38" s="317"/>
      <c r="P38" s="317"/>
      <c r="Q38" s="317"/>
      <c r="R38" s="317"/>
      <c r="S38" s="317"/>
      <c r="T38" s="317"/>
      <c r="U38" s="317"/>
      <c r="V38" s="317"/>
      <c r="W38" s="317"/>
      <c r="X38" s="317"/>
      <c r="Y38" s="317"/>
      <c r="Z38" s="317"/>
      <c r="AA38" s="317"/>
      <c r="AB38" s="317"/>
      <c r="AC38" s="317"/>
      <c r="AD38" s="317"/>
      <c r="AE38" s="317"/>
      <c r="AF38" s="317"/>
      <c r="AG38" s="317"/>
      <c r="AH38" s="317"/>
      <c r="AI38" s="317"/>
      <c r="AJ38" s="317"/>
      <c r="AK38" s="317"/>
      <c r="AL38" s="317"/>
    </row>
    <row r="39" spans="6:38" ht="15" customHeight="1">
      <c r="F39" s="172"/>
      <c r="G39" s="172"/>
      <c r="H39" s="317"/>
      <c r="I39" s="317"/>
      <c r="J39" s="317"/>
      <c r="K39" s="317"/>
      <c r="L39" s="317"/>
      <c r="M39" s="317"/>
      <c r="N39" s="317"/>
      <c r="O39" s="317"/>
      <c r="P39" s="317"/>
      <c r="Q39" s="317"/>
      <c r="R39" s="317"/>
      <c r="S39" s="317"/>
      <c r="T39" s="317"/>
      <c r="U39" s="317"/>
      <c r="V39" s="317"/>
      <c r="W39" s="317"/>
      <c r="X39" s="317"/>
      <c r="Y39" s="317"/>
      <c r="Z39" s="317"/>
      <c r="AA39" s="317"/>
      <c r="AB39" s="317"/>
      <c r="AC39" s="317"/>
      <c r="AD39" s="317"/>
      <c r="AE39" s="317"/>
      <c r="AF39" s="317"/>
      <c r="AG39" s="317"/>
      <c r="AH39" s="317"/>
      <c r="AI39" s="317"/>
      <c r="AJ39" s="317"/>
      <c r="AK39" s="317"/>
      <c r="AL39" s="317"/>
    </row>
    <row r="40" spans="6:38" ht="15" customHeight="1">
      <c r="F40" s="172"/>
      <c r="G40" s="172"/>
      <c r="H40" s="317"/>
      <c r="I40" s="317"/>
      <c r="J40" s="317"/>
      <c r="K40" s="317"/>
      <c r="L40" s="317"/>
      <c r="M40" s="317"/>
      <c r="N40" s="317"/>
      <c r="O40" s="317"/>
      <c r="P40" s="317"/>
      <c r="Q40" s="317"/>
      <c r="R40" s="317"/>
      <c r="S40" s="317"/>
      <c r="T40" s="317"/>
      <c r="U40" s="317"/>
      <c r="V40" s="317"/>
      <c r="W40" s="317"/>
      <c r="X40" s="317"/>
      <c r="Y40" s="317"/>
      <c r="Z40" s="317"/>
      <c r="AA40" s="317"/>
      <c r="AB40" s="317"/>
      <c r="AC40" s="317"/>
      <c r="AD40" s="317"/>
      <c r="AE40" s="317"/>
      <c r="AF40" s="317"/>
      <c r="AG40" s="317"/>
      <c r="AH40" s="317"/>
      <c r="AI40" s="317"/>
      <c r="AJ40" s="317"/>
      <c r="AK40" s="317"/>
      <c r="AL40" s="317"/>
    </row>
    <row r="41" spans="6:38" ht="15" customHeight="1">
      <c r="F41" s="172"/>
      <c r="G41" s="172"/>
      <c r="H41" s="317"/>
      <c r="I41" s="317"/>
      <c r="J41" s="317"/>
      <c r="K41" s="317"/>
      <c r="L41" s="317"/>
      <c r="M41" s="317"/>
      <c r="N41" s="317"/>
      <c r="O41" s="317"/>
      <c r="P41" s="317"/>
      <c r="Q41" s="317"/>
      <c r="R41" s="317"/>
      <c r="S41" s="317"/>
      <c r="T41" s="317"/>
      <c r="U41" s="317"/>
      <c r="V41" s="317"/>
      <c r="W41" s="317"/>
      <c r="X41" s="317"/>
      <c r="Y41" s="317"/>
      <c r="Z41" s="317"/>
      <c r="AA41" s="317"/>
      <c r="AB41" s="317"/>
      <c r="AC41" s="317"/>
      <c r="AD41" s="317"/>
      <c r="AE41" s="317"/>
      <c r="AF41" s="317"/>
      <c r="AG41" s="317"/>
      <c r="AH41" s="317"/>
      <c r="AI41" s="317"/>
      <c r="AJ41" s="317"/>
      <c r="AK41" s="317"/>
      <c r="AL41" s="317"/>
    </row>
    <row r="42" spans="6:38" ht="15" customHeight="1">
      <c r="F42" s="172"/>
      <c r="G42" s="172"/>
      <c r="H42" s="317"/>
      <c r="I42" s="317"/>
      <c r="J42" s="317"/>
      <c r="K42" s="317"/>
      <c r="L42" s="317"/>
      <c r="M42" s="317"/>
      <c r="N42" s="317"/>
      <c r="O42" s="317"/>
      <c r="P42" s="317"/>
      <c r="Q42" s="317"/>
      <c r="R42" s="317"/>
      <c r="S42" s="317"/>
      <c r="T42" s="317"/>
      <c r="U42" s="317"/>
      <c r="V42" s="317"/>
      <c r="W42" s="317"/>
      <c r="X42" s="317"/>
      <c r="Y42" s="317"/>
      <c r="Z42" s="317"/>
      <c r="AA42" s="317"/>
      <c r="AB42" s="317"/>
      <c r="AC42" s="317"/>
      <c r="AD42" s="317"/>
      <c r="AE42" s="317"/>
      <c r="AF42" s="317"/>
      <c r="AG42" s="317"/>
      <c r="AH42" s="317"/>
      <c r="AI42" s="317"/>
      <c r="AJ42" s="317"/>
      <c r="AK42" s="317"/>
      <c r="AL42" s="317"/>
    </row>
    <row r="43" spans="6:38" ht="15" customHeight="1">
      <c r="F43" s="172"/>
      <c r="G43" s="172"/>
      <c r="H43" s="317"/>
      <c r="I43" s="317"/>
      <c r="J43" s="317"/>
      <c r="K43" s="317"/>
      <c r="L43" s="317"/>
      <c r="M43" s="317"/>
      <c r="N43" s="317"/>
      <c r="O43" s="317"/>
      <c r="P43" s="317"/>
      <c r="Q43" s="317"/>
      <c r="R43" s="317"/>
      <c r="S43" s="317"/>
      <c r="T43" s="317"/>
      <c r="U43" s="317"/>
      <c r="V43" s="317"/>
      <c r="W43" s="317"/>
      <c r="X43" s="317"/>
      <c r="Y43" s="317"/>
      <c r="Z43" s="317"/>
      <c r="AA43" s="317"/>
      <c r="AB43" s="317"/>
      <c r="AC43" s="317"/>
      <c r="AD43" s="317"/>
      <c r="AE43" s="317"/>
      <c r="AF43" s="317"/>
      <c r="AG43" s="317"/>
      <c r="AH43" s="317"/>
      <c r="AI43" s="317"/>
      <c r="AJ43" s="317"/>
      <c r="AK43" s="317"/>
      <c r="AL43" s="317"/>
    </row>
    <row r="44" spans="6:38" ht="15" customHeight="1">
      <c r="F44" s="172"/>
      <c r="G44" s="172"/>
      <c r="H44" s="317"/>
      <c r="I44" s="317"/>
      <c r="J44" s="317"/>
      <c r="K44" s="317"/>
      <c r="L44" s="317"/>
      <c r="M44" s="317"/>
      <c r="N44" s="317"/>
      <c r="O44" s="317"/>
      <c r="P44" s="317"/>
      <c r="Q44" s="317"/>
      <c r="R44" s="317"/>
      <c r="S44" s="317"/>
      <c r="T44" s="317"/>
      <c r="U44" s="317"/>
      <c r="V44" s="317"/>
      <c r="W44" s="317"/>
      <c r="X44" s="317"/>
      <c r="Y44" s="317"/>
      <c r="Z44" s="317"/>
      <c r="AA44" s="317"/>
      <c r="AB44" s="317"/>
      <c r="AC44" s="317"/>
      <c r="AD44" s="317"/>
      <c r="AE44" s="317"/>
      <c r="AF44" s="317"/>
      <c r="AG44" s="317"/>
      <c r="AH44" s="317"/>
      <c r="AI44" s="317"/>
      <c r="AJ44" s="317"/>
      <c r="AK44" s="317"/>
      <c r="AL44" s="317"/>
    </row>
    <row r="45" spans="6:38" ht="15" customHeight="1">
      <c r="F45" s="172"/>
      <c r="G45" s="172"/>
      <c r="H45" s="317"/>
      <c r="I45" s="317"/>
      <c r="J45" s="317"/>
      <c r="K45" s="317"/>
      <c r="L45" s="317"/>
      <c r="M45" s="317"/>
      <c r="N45" s="317"/>
      <c r="O45" s="317"/>
      <c r="P45" s="317"/>
      <c r="Q45" s="317"/>
      <c r="R45" s="317"/>
      <c r="S45" s="317"/>
      <c r="T45" s="317"/>
      <c r="U45" s="317"/>
      <c r="V45" s="317"/>
      <c r="W45" s="317"/>
      <c r="X45" s="317"/>
      <c r="Y45" s="317"/>
      <c r="Z45" s="317"/>
      <c r="AA45" s="317"/>
      <c r="AB45" s="317"/>
      <c r="AC45" s="317"/>
      <c r="AD45" s="317"/>
      <c r="AE45" s="317"/>
      <c r="AF45" s="317"/>
      <c r="AG45" s="317"/>
      <c r="AH45" s="317"/>
      <c r="AI45" s="317"/>
      <c r="AJ45" s="317"/>
      <c r="AK45" s="317"/>
      <c r="AL45" s="317"/>
    </row>
    <row r="46" spans="6:38" ht="15" customHeight="1">
      <c r="F46" s="172"/>
      <c r="G46" s="172"/>
      <c r="H46" s="317"/>
      <c r="I46" s="317"/>
      <c r="J46" s="317"/>
      <c r="K46" s="317"/>
      <c r="L46" s="317"/>
      <c r="M46" s="317"/>
      <c r="N46" s="317"/>
      <c r="O46" s="317"/>
      <c r="P46" s="317"/>
      <c r="Q46" s="317"/>
      <c r="R46" s="317"/>
      <c r="S46" s="317"/>
      <c r="T46" s="317"/>
      <c r="U46" s="317"/>
      <c r="V46" s="317"/>
      <c r="W46" s="317"/>
      <c r="X46" s="317"/>
      <c r="Y46" s="317"/>
      <c r="Z46" s="317"/>
      <c r="AA46" s="317"/>
      <c r="AB46" s="317"/>
      <c r="AC46" s="317"/>
      <c r="AD46" s="317"/>
      <c r="AE46" s="317"/>
      <c r="AF46" s="317"/>
      <c r="AG46" s="317"/>
      <c r="AH46" s="317"/>
      <c r="AI46" s="317"/>
      <c r="AJ46" s="317"/>
      <c r="AK46" s="317"/>
      <c r="AL46" s="317"/>
    </row>
    <row r="47" spans="6:38" ht="15" customHeight="1">
      <c r="F47" s="172"/>
      <c r="G47" s="172"/>
      <c r="H47" s="317"/>
      <c r="I47" s="317"/>
      <c r="J47" s="317"/>
      <c r="K47" s="317"/>
      <c r="L47" s="317"/>
      <c r="M47" s="317"/>
      <c r="N47" s="317"/>
      <c r="O47" s="317"/>
      <c r="P47" s="317"/>
      <c r="Q47" s="317"/>
      <c r="R47" s="317"/>
      <c r="S47" s="317"/>
      <c r="T47" s="317"/>
      <c r="U47" s="317"/>
      <c r="V47" s="317"/>
      <c r="W47" s="317"/>
      <c r="X47" s="317"/>
      <c r="Y47" s="317"/>
      <c r="Z47" s="317"/>
      <c r="AA47" s="317"/>
      <c r="AB47" s="317"/>
      <c r="AC47" s="317"/>
      <c r="AD47" s="317"/>
      <c r="AE47" s="317"/>
      <c r="AF47" s="317"/>
      <c r="AG47" s="317"/>
      <c r="AH47" s="317"/>
      <c r="AI47" s="317"/>
      <c r="AJ47" s="317"/>
      <c r="AK47" s="317"/>
      <c r="AL47" s="317"/>
    </row>
    <row r="48" spans="6:38" ht="15" customHeight="1">
      <c r="F48" s="172"/>
      <c r="G48" s="172"/>
      <c r="H48" s="317"/>
      <c r="I48" s="317"/>
      <c r="J48" s="317"/>
      <c r="K48" s="317"/>
      <c r="L48" s="317"/>
      <c r="M48" s="317"/>
      <c r="N48" s="317"/>
      <c r="O48" s="317"/>
      <c r="P48" s="317"/>
      <c r="Q48" s="317"/>
      <c r="R48" s="317"/>
      <c r="S48" s="317"/>
      <c r="T48" s="317"/>
      <c r="U48" s="317"/>
      <c r="V48" s="317"/>
      <c r="W48" s="317"/>
      <c r="X48" s="317"/>
      <c r="Y48" s="317"/>
      <c r="Z48" s="317"/>
      <c r="AA48" s="317"/>
      <c r="AB48" s="317"/>
      <c r="AC48" s="317"/>
      <c r="AD48" s="317"/>
      <c r="AE48" s="317"/>
      <c r="AF48" s="317"/>
      <c r="AG48" s="317"/>
      <c r="AH48" s="317"/>
      <c r="AI48" s="317"/>
      <c r="AJ48" s="317"/>
      <c r="AK48" s="317"/>
      <c r="AL48" s="317"/>
    </row>
    <row r="49" spans="6:38" s="156" customFormat="1" ht="15" customHeight="1">
      <c r="F49" s="172"/>
      <c r="G49" s="172"/>
      <c r="H49" s="317"/>
      <c r="I49" s="317"/>
      <c r="J49" s="317"/>
      <c r="K49" s="317"/>
      <c r="L49" s="317"/>
      <c r="M49" s="317"/>
      <c r="N49" s="317"/>
      <c r="O49" s="317"/>
      <c r="P49" s="317"/>
      <c r="Q49" s="317"/>
      <c r="R49" s="317"/>
      <c r="S49" s="317"/>
      <c r="T49" s="317"/>
      <c r="U49" s="317"/>
      <c r="V49" s="317"/>
      <c r="W49" s="317"/>
      <c r="X49" s="317"/>
      <c r="Y49" s="317"/>
      <c r="Z49" s="317"/>
      <c r="AA49" s="317"/>
      <c r="AB49" s="317"/>
      <c r="AC49" s="317"/>
      <c r="AD49" s="317"/>
      <c r="AE49" s="317"/>
      <c r="AF49" s="317"/>
      <c r="AG49" s="317"/>
      <c r="AH49" s="317"/>
      <c r="AI49" s="317"/>
      <c r="AJ49" s="317"/>
      <c r="AK49" s="317"/>
      <c r="AL49" s="317"/>
    </row>
    <row r="50" spans="6:38" s="156" customFormat="1" ht="15" customHeight="1">
      <c r="F50" s="172"/>
      <c r="G50" s="172"/>
      <c r="H50" s="317"/>
      <c r="I50" s="317"/>
      <c r="J50" s="317"/>
      <c r="K50" s="317"/>
      <c r="L50" s="317"/>
      <c r="M50" s="317"/>
      <c r="N50" s="317"/>
      <c r="O50" s="317"/>
      <c r="P50" s="317"/>
      <c r="Q50" s="317"/>
      <c r="R50" s="317"/>
      <c r="S50" s="317"/>
      <c r="T50" s="317"/>
      <c r="U50" s="317"/>
      <c r="V50" s="317"/>
      <c r="W50" s="317"/>
      <c r="X50" s="317"/>
      <c r="Y50" s="317"/>
      <c r="Z50" s="317"/>
      <c r="AA50" s="317"/>
      <c r="AB50" s="317"/>
      <c r="AC50" s="317"/>
      <c r="AD50" s="317"/>
      <c r="AE50" s="317"/>
      <c r="AF50" s="317"/>
      <c r="AG50" s="317"/>
      <c r="AH50" s="317"/>
      <c r="AI50" s="317"/>
      <c r="AJ50" s="317"/>
      <c r="AK50" s="317"/>
      <c r="AL50" s="317"/>
    </row>
    <row r="51" spans="6:38" s="156" customFormat="1" ht="15" customHeight="1">
      <c r="F51" s="172"/>
      <c r="G51" s="172"/>
      <c r="H51" s="317"/>
      <c r="I51" s="317"/>
      <c r="J51" s="317"/>
      <c r="K51" s="317"/>
      <c r="L51" s="317"/>
      <c r="M51" s="317"/>
      <c r="N51" s="317"/>
      <c r="O51" s="317"/>
      <c r="P51" s="317"/>
      <c r="Q51" s="317"/>
      <c r="R51" s="317"/>
      <c r="S51" s="317"/>
      <c r="T51" s="317"/>
      <c r="U51" s="317"/>
      <c r="V51" s="317"/>
      <c r="W51" s="317"/>
      <c r="X51" s="317"/>
      <c r="Y51" s="317"/>
      <c r="Z51" s="317"/>
      <c r="AA51" s="317"/>
      <c r="AB51" s="317"/>
      <c r="AC51" s="317"/>
      <c r="AD51" s="317"/>
      <c r="AE51" s="317"/>
      <c r="AF51" s="317"/>
      <c r="AG51" s="317"/>
      <c r="AH51" s="317"/>
      <c r="AI51" s="317"/>
      <c r="AJ51" s="317"/>
      <c r="AK51" s="317"/>
      <c r="AL51" s="317"/>
    </row>
    <row r="52" spans="6:38" s="156" customFormat="1" ht="15" customHeight="1">
      <c r="F52" s="172"/>
      <c r="G52" s="172"/>
      <c r="H52" s="317"/>
      <c r="I52" s="317"/>
      <c r="J52" s="317"/>
      <c r="K52" s="317"/>
      <c r="L52" s="317"/>
      <c r="M52" s="317"/>
      <c r="N52" s="317"/>
      <c r="O52" s="317"/>
      <c r="P52" s="317"/>
      <c r="Q52" s="317"/>
      <c r="R52" s="317"/>
      <c r="S52" s="317"/>
      <c r="T52" s="317"/>
      <c r="U52" s="317"/>
      <c r="V52" s="317"/>
      <c r="W52" s="317"/>
      <c r="X52" s="317"/>
      <c r="Y52" s="317"/>
      <c r="Z52" s="317"/>
      <c r="AA52" s="317"/>
      <c r="AB52" s="317"/>
      <c r="AC52" s="317"/>
      <c r="AD52" s="317"/>
      <c r="AE52" s="317"/>
      <c r="AF52" s="317"/>
      <c r="AG52" s="317"/>
      <c r="AH52" s="317"/>
      <c r="AI52" s="317"/>
      <c r="AJ52" s="317"/>
      <c r="AK52" s="317"/>
      <c r="AL52" s="317"/>
    </row>
    <row r="53" spans="6:38" s="156" customFormat="1" ht="15" customHeight="1">
      <c r="F53" s="172"/>
      <c r="G53" s="172"/>
      <c r="H53" s="317"/>
      <c r="I53" s="317"/>
      <c r="J53" s="317"/>
      <c r="K53" s="317"/>
      <c r="L53" s="317"/>
      <c r="M53" s="317"/>
      <c r="N53" s="317"/>
      <c r="O53" s="317"/>
      <c r="P53" s="317"/>
      <c r="Q53" s="317"/>
      <c r="R53" s="317"/>
      <c r="S53" s="317"/>
      <c r="T53" s="317"/>
      <c r="U53" s="317"/>
      <c r="V53" s="317"/>
      <c r="W53" s="317"/>
      <c r="X53" s="317"/>
      <c r="Y53" s="317"/>
      <c r="Z53" s="317"/>
      <c r="AA53" s="317"/>
      <c r="AB53" s="317"/>
      <c r="AC53" s="317"/>
      <c r="AD53" s="317"/>
      <c r="AE53" s="317"/>
      <c r="AF53" s="317"/>
      <c r="AG53" s="317"/>
      <c r="AH53" s="317"/>
      <c r="AI53" s="317"/>
      <c r="AJ53" s="317"/>
      <c r="AK53" s="317"/>
      <c r="AL53" s="317"/>
    </row>
    <row r="54" spans="6:38" s="156" customFormat="1" ht="15" customHeight="1">
      <c r="F54" s="172"/>
      <c r="G54" s="172"/>
      <c r="H54" s="317"/>
      <c r="I54" s="317"/>
      <c r="J54" s="317"/>
      <c r="K54" s="317"/>
      <c r="L54" s="317"/>
      <c r="M54" s="317"/>
      <c r="N54" s="317"/>
      <c r="O54" s="317"/>
      <c r="P54" s="317"/>
      <c r="Q54" s="317"/>
      <c r="R54" s="317"/>
      <c r="S54" s="317"/>
      <c r="T54" s="317"/>
      <c r="U54" s="317"/>
      <c r="V54" s="317"/>
      <c r="W54" s="317"/>
      <c r="X54" s="317"/>
      <c r="Y54" s="317"/>
      <c r="Z54" s="317"/>
      <c r="AA54" s="317"/>
      <c r="AB54" s="317"/>
      <c r="AC54" s="317"/>
      <c r="AD54" s="317"/>
      <c r="AE54" s="317"/>
      <c r="AF54" s="317"/>
      <c r="AG54" s="317"/>
      <c r="AH54" s="317"/>
      <c r="AI54" s="317"/>
      <c r="AJ54" s="317"/>
      <c r="AK54" s="317"/>
      <c r="AL54" s="317"/>
    </row>
    <row r="55" spans="6:38" s="156" customFormat="1" ht="15" customHeight="1">
      <c r="F55" s="172"/>
      <c r="G55" s="172"/>
      <c r="H55" s="317"/>
      <c r="I55" s="317"/>
      <c r="J55" s="317"/>
      <c r="K55" s="317"/>
      <c r="L55" s="317"/>
      <c r="M55" s="317"/>
      <c r="N55" s="317"/>
      <c r="O55" s="317"/>
      <c r="P55" s="317"/>
      <c r="Q55" s="317"/>
      <c r="R55" s="317"/>
      <c r="S55" s="317"/>
      <c r="T55" s="317"/>
      <c r="U55" s="317"/>
      <c r="V55" s="317"/>
      <c r="W55" s="317"/>
      <c r="X55" s="317"/>
      <c r="Y55" s="317"/>
      <c r="Z55" s="317"/>
      <c r="AA55" s="317"/>
      <c r="AB55" s="317"/>
      <c r="AC55" s="317"/>
      <c r="AD55" s="317"/>
      <c r="AE55" s="317"/>
      <c r="AF55" s="317"/>
      <c r="AG55" s="317"/>
      <c r="AH55" s="317"/>
      <c r="AI55" s="317"/>
      <c r="AJ55" s="317"/>
      <c r="AK55" s="317"/>
      <c r="AL55" s="317"/>
    </row>
    <row r="56" spans="6:38" s="156" customFormat="1" ht="15" customHeight="1">
      <c r="F56" s="172"/>
      <c r="G56" s="172"/>
      <c r="H56" s="317"/>
      <c r="I56" s="317"/>
      <c r="J56" s="317"/>
      <c r="K56" s="317"/>
      <c r="L56" s="317"/>
      <c r="M56" s="317"/>
      <c r="N56" s="317"/>
      <c r="O56" s="317"/>
      <c r="P56" s="317"/>
      <c r="Q56" s="317"/>
      <c r="R56" s="317"/>
      <c r="S56" s="317"/>
      <c r="T56" s="317"/>
      <c r="U56" s="317"/>
      <c r="V56" s="317"/>
      <c r="W56" s="317"/>
      <c r="X56" s="317"/>
      <c r="Y56" s="317"/>
      <c r="Z56" s="317"/>
      <c r="AA56" s="317"/>
      <c r="AB56" s="317"/>
      <c r="AC56" s="317"/>
      <c r="AD56" s="317"/>
      <c r="AE56" s="317"/>
      <c r="AF56" s="317"/>
      <c r="AG56" s="317"/>
      <c r="AH56" s="317"/>
      <c r="AI56" s="317"/>
      <c r="AJ56" s="317"/>
      <c r="AK56" s="317"/>
      <c r="AL56" s="317"/>
    </row>
    <row r="57" spans="6:38" s="156" customFormat="1" ht="15" customHeight="1">
      <c r="F57" s="172"/>
      <c r="G57" s="172"/>
      <c r="H57" s="317"/>
      <c r="I57" s="317"/>
      <c r="J57" s="317"/>
      <c r="K57" s="317"/>
      <c r="L57" s="317"/>
      <c r="M57" s="317"/>
      <c r="N57" s="317"/>
      <c r="O57" s="317"/>
      <c r="P57" s="317"/>
      <c r="Q57" s="317"/>
      <c r="R57" s="317"/>
      <c r="S57" s="317"/>
      <c r="T57" s="317"/>
      <c r="U57" s="317"/>
      <c r="V57" s="317"/>
      <c r="W57" s="317"/>
      <c r="X57" s="317"/>
      <c r="Y57" s="317"/>
      <c r="Z57" s="317"/>
      <c r="AA57" s="317"/>
      <c r="AB57" s="317"/>
      <c r="AC57" s="317"/>
      <c r="AD57" s="317"/>
      <c r="AE57" s="317"/>
      <c r="AF57" s="317"/>
      <c r="AG57" s="317"/>
      <c r="AH57" s="317"/>
      <c r="AI57" s="317"/>
      <c r="AJ57" s="317"/>
      <c r="AK57" s="317"/>
      <c r="AL57" s="317"/>
    </row>
    <row r="58" spans="6:38" s="156" customFormat="1" ht="15" customHeight="1">
      <c r="F58" s="172"/>
      <c r="G58" s="172"/>
      <c r="H58" s="317"/>
      <c r="I58" s="317"/>
      <c r="J58" s="317"/>
      <c r="K58" s="317"/>
      <c r="L58" s="317"/>
      <c r="M58" s="317"/>
      <c r="N58" s="317"/>
      <c r="O58" s="317"/>
      <c r="P58" s="317"/>
      <c r="Q58" s="317"/>
      <c r="R58" s="317"/>
      <c r="S58" s="317"/>
      <c r="T58" s="317"/>
      <c r="U58" s="317"/>
      <c r="V58" s="317"/>
      <c r="W58" s="317"/>
      <c r="X58" s="317"/>
      <c r="Y58" s="317"/>
      <c r="Z58" s="317"/>
      <c r="AA58" s="317"/>
      <c r="AB58" s="317"/>
      <c r="AC58" s="317"/>
      <c r="AD58" s="317"/>
      <c r="AE58" s="317"/>
      <c r="AF58" s="317"/>
      <c r="AG58" s="317"/>
      <c r="AH58" s="317"/>
      <c r="AI58" s="317"/>
      <c r="AJ58" s="317"/>
      <c r="AK58" s="317"/>
      <c r="AL58" s="317"/>
    </row>
    <row r="59" spans="6:38" s="156" customFormat="1" ht="15" customHeight="1">
      <c r="F59" s="172"/>
      <c r="G59" s="172"/>
      <c r="H59" s="317"/>
      <c r="I59" s="317"/>
      <c r="J59" s="317"/>
      <c r="K59" s="317"/>
      <c r="L59" s="317"/>
      <c r="M59" s="317"/>
      <c r="N59" s="317"/>
      <c r="O59" s="317"/>
      <c r="P59" s="317"/>
      <c r="Q59" s="317"/>
      <c r="R59" s="317"/>
      <c r="S59" s="317"/>
      <c r="T59" s="317"/>
      <c r="U59" s="317"/>
      <c r="V59" s="317"/>
      <c r="W59" s="317"/>
      <c r="X59" s="317"/>
      <c r="Y59" s="317"/>
      <c r="Z59" s="317"/>
      <c r="AA59" s="317"/>
      <c r="AB59" s="317"/>
      <c r="AC59" s="317"/>
      <c r="AD59" s="317"/>
      <c r="AE59" s="317"/>
      <c r="AF59" s="317"/>
      <c r="AG59" s="317"/>
      <c r="AH59" s="317"/>
      <c r="AI59" s="317"/>
      <c r="AJ59" s="317"/>
      <c r="AK59" s="317"/>
      <c r="AL59" s="317"/>
    </row>
    <row r="60" spans="6:38" s="156" customFormat="1" ht="15" customHeight="1">
      <c r="F60" s="172"/>
      <c r="G60" s="172"/>
      <c r="H60" s="317"/>
      <c r="I60" s="317"/>
      <c r="J60" s="317"/>
      <c r="K60" s="317"/>
      <c r="L60" s="317"/>
      <c r="M60" s="317"/>
      <c r="N60" s="317"/>
      <c r="O60" s="317"/>
      <c r="P60" s="317"/>
      <c r="Q60" s="317"/>
      <c r="R60" s="317"/>
      <c r="S60" s="317"/>
      <c r="T60" s="317"/>
      <c r="U60" s="317"/>
      <c r="V60" s="317"/>
      <c r="W60" s="317"/>
      <c r="X60" s="317"/>
      <c r="Y60" s="317"/>
      <c r="Z60" s="317"/>
      <c r="AA60" s="317"/>
      <c r="AB60" s="317"/>
      <c r="AC60" s="317"/>
      <c r="AD60" s="317"/>
      <c r="AE60" s="317"/>
      <c r="AF60" s="317"/>
      <c r="AG60" s="317"/>
      <c r="AH60" s="317"/>
      <c r="AI60" s="317"/>
      <c r="AJ60" s="317"/>
      <c r="AK60" s="317"/>
      <c r="AL60" s="317"/>
    </row>
    <row r="61" spans="6:38" s="156" customFormat="1" ht="15" customHeight="1">
      <c r="F61" s="172"/>
      <c r="G61" s="172"/>
      <c r="H61" s="317"/>
      <c r="I61" s="317"/>
      <c r="J61" s="317"/>
      <c r="K61" s="317"/>
      <c r="L61" s="317"/>
      <c r="M61" s="317"/>
      <c r="N61" s="317"/>
      <c r="O61" s="317"/>
      <c r="P61" s="317"/>
      <c r="Q61" s="317"/>
      <c r="R61" s="317"/>
      <c r="S61" s="317"/>
      <c r="T61" s="317"/>
      <c r="U61" s="317"/>
      <c r="V61" s="317"/>
      <c r="W61" s="317"/>
      <c r="X61" s="317"/>
      <c r="Y61" s="317"/>
      <c r="Z61" s="317"/>
      <c r="AA61" s="317"/>
      <c r="AB61" s="317"/>
      <c r="AC61" s="317"/>
      <c r="AD61" s="317"/>
      <c r="AE61" s="317"/>
      <c r="AF61" s="317"/>
      <c r="AG61" s="317"/>
      <c r="AH61" s="317"/>
      <c r="AI61" s="317"/>
      <c r="AJ61" s="317"/>
      <c r="AK61" s="317"/>
      <c r="AL61" s="317"/>
    </row>
    <row r="62" spans="6:38" s="156" customFormat="1" ht="15" customHeight="1">
      <c r="F62" s="172"/>
      <c r="G62" s="172"/>
      <c r="H62" s="317"/>
      <c r="I62" s="317"/>
      <c r="J62" s="317"/>
      <c r="K62" s="317"/>
      <c r="L62" s="317"/>
      <c r="M62" s="317"/>
      <c r="N62" s="317"/>
      <c r="O62" s="317"/>
      <c r="P62" s="317"/>
      <c r="Q62" s="317"/>
      <c r="R62" s="317"/>
      <c r="S62" s="317"/>
      <c r="T62" s="317"/>
      <c r="U62" s="317"/>
      <c r="V62" s="317"/>
      <c r="W62" s="317"/>
      <c r="X62" s="317"/>
      <c r="Y62" s="317"/>
      <c r="Z62" s="317"/>
      <c r="AA62" s="317"/>
      <c r="AB62" s="317"/>
      <c r="AC62" s="317"/>
      <c r="AD62" s="317"/>
      <c r="AE62" s="317"/>
      <c r="AF62" s="317"/>
      <c r="AG62" s="317"/>
      <c r="AH62" s="317"/>
      <c r="AI62" s="317"/>
      <c r="AJ62" s="317"/>
      <c r="AK62" s="317"/>
      <c r="AL62" s="317"/>
    </row>
    <row r="63" spans="6:38" s="156" customFormat="1" ht="15" customHeight="1">
      <c r="F63" s="172"/>
      <c r="G63" s="172"/>
      <c r="H63" s="317"/>
      <c r="I63" s="317"/>
      <c r="J63" s="317"/>
      <c r="K63" s="317"/>
      <c r="L63" s="317"/>
      <c r="M63" s="317"/>
      <c r="N63" s="317"/>
      <c r="O63" s="317"/>
      <c r="P63" s="317"/>
      <c r="Q63" s="317"/>
      <c r="R63" s="317"/>
      <c r="S63" s="317"/>
      <c r="T63" s="317"/>
      <c r="U63" s="317"/>
      <c r="V63" s="317"/>
      <c r="W63" s="317"/>
      <c r="X63" s="317"/>
      <c r="Y63" s="317"/>
      <c r="Z63" s="317"/>
      <c r="AA63" s="317"/>
      <c r="AB63" s="317"/>
      <c r="AC63" s="317"/>
      <c r="AD63" s="317"/>
      <c r="AE63" s="317"/>
      <c r="AF63" s="317"/>
      <c r="AG63" s="317"/>
      <c r="AH63" s="317"/>
      <c r="AI63" s="317"/>
      <c r="AJ63" s="317"/>
      <c r="AK63" s="317"/>
      <c r="AL63" s="317"/>
    </row>
    <row r="64" spans="6:38" s="156" customFormat="1" ht="15" customHeight="1">
      <c r="F64" s="172"/>
      <c r="G64" s="172"/>
      <c r="H64" s="317"/>
      <c r="I64" s="317"/>
      <c r="J64" s="317"/>
      <c r="K64" s="317"/>
      <c r="L64" s="317"/>
      <c r="M64" s="317"/>
      <c r="N64" s="317"/>
      <c r="O64" s="317"/>
      <c r="P64" s="317"/>
      <c r="Q64" s="317"/>
      <c r="R64" s="317"/>
      <c r="S64" s="317"/>
      <c r="T64" s="317"/>
      <c r="U64" s="317"/>
      <c r="V64" s="317"/>
      <c r="W64" s="317"/>
      <c r="X64" s="317"/>
      <c r="Y64" s="317"/>
      <c r="Z64" s="317"/>
      <c r="AA64" s="317"/>
      <c r="AB64" s="317"/>
      <c r="AC64" s="317"/>
      <c r="AD64" s="317"/>
      <c r="AE64" s="317"/>
      <c r="AF64" s="317"/>
      <c r="AG64" s="317"/>
      <c r="AH64" s="317"/>
      <c r="AI64" s="317"/>
      <c r="AJ64" s="317"/>
      <c r="AK64" s="317"/>
      <c r="AL64" s="317"/>
    </row>
    <row r="65" spans="6:38" s="156" customFormat="1" ht="15" customHeight="1">
      <c r="F65" s="172"/>
      <c r="G65" s="172"/>
      <c r="H65" s="317"/>
      <c r="I65" s="317"/>
      <c r="J65" s="317"/>
      <c r="K65" s="317"/>
      <c r="L65" s="317"/>
      <c r="M65" s="317"/>
      <c r="N65" s="317"/>
      <c r="O65" s="317"/>
      <c r="P65" s="317"/>
      <c r="Q65" s="317"/>
      <c r="R65" s="317"/>
      <c r="S65" s="317"/>
      <c r="T65" s="317"/>
      <c r="U65" s="317"/>
      <c r="V65" s="317"/>
      <c r="W65" s="317"/>
      <c r="X65" s="317"/>
      <c r="Y65" s="317"/>
      <c r="Z65" s="317"/>
      <c r="AA65" s="317"/>
      <c r="AB65" s="317"/>
      <c r="AC65" s="317"/>
      <c r="AD65" s="317"/>
      <c r="AE65" s="317"/>
      <c r="AF65" s="317"/>
      <c r="AG65" s="317"/>
      <c r="AH65" s="317"/>
      <c r="AI65" s="317"/>
      <c r="AJ65" s="317"/>
      <c r="AK65" s="317"/>
      <c r="AL65" s="317"/>
    </row>
    <row r="66" spans="6:38" s="156" customFormat="1" ht="15" customHeight="1">
      <c r="F66" s="172"/>
      <c r="G66" s="172"/>
      <c r="H66" s="317"/>
      <c r="I66" s="317"/>
      <c r="J66" s="317"/>
      <c r="K66" s="317"/>
      <c r="L66" s="317"/>
      <c r="M66" s="317"/>
      <c r="N66" s="317"/>
      <c r="O66" s="317"/>
      <c r="P66" s="317"/>
      <c r="Q66" s="317"/>
      <c r="R66" s="317"/>
      <c r="S66" s="317"/>
      <c r="T66" s="317"/>
      <c r="U66" s="317"/>
      <c r="V66" s="317"/>
      <c r="W66" s="317"/>
      <c r="X66" s="317"/>
      <c r="Y66" s="317"/>
      <c r="Z66" s="317"/>
      <c r="AA66" s="317"/>
      <c r="AB66" s="317"/>
      <c r="AC66" s="317"/>
      <c r="AD66" s="317"/>
      <c r="AE66" s="317"/>
      <c r="AF66" s="317"/>
      <c r="AG66" s="317"/>
      <c r="AH66" s="317"/>
      <c r="AI66" s="317"/>
      <c r="AJ66" s="317"/>
      <c r="AK66" s="317"/>
      <c r="AL66" s="317"/>
    </row>
    <row r="67" spans="6:38" s="156" customFormat="1" ht="15" customHeight="1">
      <c r="F67" s="172"/>
      <c r="G67" s="172"/>
      <c r="H67" s="317"/>
      <c r="I67" s="317"/>
      <c r="J67" s="317"/>
      <c r="K67" s="317"/>
      <c r="L67" s="317"/>
      <c r="M67" s="317"/>
      <c r="N67" s="317"/>
      <c r="O67" s="317"/>
      <c r="P67" s="317"/>
      <c r="Q67" s="317"/>
      <c r="R67" s="317"/>
      <c r="S67" s="317"/>
      <c r="T67" s="317"/>
      <c r="U67" s="317"/>
      <c r="V67" s="317"/>
      <c r="W67" s="317"/>
      <c r="X67" s="317"/>
      <c r="Y67" s="317"/>
      <c r="Z67" s="317"/>
      <c r="AA67" s="317"/>
      <c r="AB67" s="317"/>
      <c r="AC67" s="317"/>
      <c r="AD67" s="317"/>
      <c r="AE67" s="317"/>
      <c r="AF67" s="317"/>
      <c r="AG67" s="317"/>
      <c r="AH67" s="317"/>
      <c r="AI67" s="317"/>
      <c r="AJ67" s="317"/>
      <c r="AK67" s="317"/>
      <c r="AL67" s="317"/>
    </row>
    <row r="68" spans="6:38" s="156" customFormat="1" ht="15" customHeight="1">
      <c r="F68" s="172"/>
      <c r="G68" s="172"/>
      <c r="H68" s="317"/>
      <c r="I68" s="317"/>
      <c r="J68" s="317"/>
      <c r="K68" s="317"/>
      <c r="L68" s="317"/>
      <c r="M68" s="317"/>
      <c r="N68" s="317"/>
      <c r="O68" s="317"/>
      <c r="P68" s="317"/>
      <c r="Q68" s="317"/>
      <c r="R68" s="317"/>
      <c r="S68" s="317"/>
      <c r="T68" s="317"/>
      <c r="U68" s="317"/>
      <c r="V68" s="317"/>
      <c r="W68" s="317"/>
      <c r="X68" s="317"/>
      <c r="Y68" s="317"/>
      <c r="Z68" s="317"/>
      <c r="AA68" s="317"/>
      <c r="AB68" s="317"/>
      <c r="AC68" s="317"/>
      <c r="AD68" s="317"/>
      <c r="AE68" s="317"/>
      <c r="AF68" s="317"/>
      <c r="AG68" s="317"/>
      <c r="AH68" s="317"/>
      <c r="AI68" s="317"/>
      <c r="AJ68" s="317"/>
      <c r="AK68" s="317"/>
      <c r="AL68" s="317"/>
    </row>
    <row r="69" spans="6:38" s="156" customFormat="1" ht="15" customHeight="1">
      <c r="F69" s="172"/>
      <c r="G69" s="172"/>
      <c r="H69" s="317"/>
      <c r="I69" s="317"/>
      <c r="J69" s="317"/>
      <c r="K69" s="317"/>
      <c r="L69" s="317"/>
      <c r="M69" s="317"/>
      <c r="N69" s="317"/>
      <c r="O69" s="317"/>
      <c r="P69" s="317"/>
      <c r="Q69" s="317"/>
      <c r="R69" s="317"/>
      <c r="S69" s="317"/>
      <c r="T69" s="317"/>
      <c r="U69" s="317"/>
      <c r="V69" s="317"/>
      <c r="W69" s="317"/>
      <c r="X69" s="317"/>
      <c r="Y69" s="317"/>
      <c r="Z69" s="317"/>
      <c r="AA69" s="317"/>
      <c r="AB69" s="317"/>
      <c r="AC69" s="317"/>
      <c r="AD69" s="317"/>
      <c r="AE69" s="317"/>
      <c r="AF69" s="317"/>
      <c r="AG69" s="317"/>
      <c r="AH69" s="317"/>
      <c r="AI69" s="317"/>
      <c r="AJ69" s="317"/>
      <c r="AK69" s="317"/>
      <c r="AL69" s="317"/>
    </row>
    <row r="70" spans="6:38" s="156" customFormat="1" ht="15" customHeight="1">
      <c r="F70" s="172"/>
      <c r="G70" s="172"/>
      <c r="H70" s="317"/>
      <c r="I70" s="317"/>
      <c r="J70" s="317"/>
      <c r="K70" s="317"/>
      <c r="L70" s="317"/>
      <c r="M70" s="317"/>
      <c r="N70" s="317"/>
      <c r="O70" s="317"/>
      <c r="P70" s="317"/>
      <c r="Q70" s="317"/>
      <c r="R70" s="317"/>
      <c r="S70" s="317"/>
      <c r="T70" s="317"/>
      <c r="U70" s="317"/>
      <c r="V70" s="317"/>
      <c r="W70" s="317"/>
      <c r="X70" s="317"/>
      <c r="Y70" s="317"/>
      <c r="Z70" s="317"/>
      <c r="AA70" s="317"/>
      <c r="AB70" s="317"/>
      <c r="AC70" s="317"/>
      <c r="AD70" s="317"/>
      <c r="AE70" s="317"/>
      <c r="AF70" s="317"/>
      <c r="AG70" s="317"/>
      <c r="AH70" s="317"/>
      <c r="AI70" s="317"/>
      <c r="AJ70" s="317"/>
      <c r="AK70" s="317"/>
      <c r="AL70" s="317"/>
    </row>
    <row r="71" spans="6:38" s="156" customFormat="1" ht="15" customHeight="1">
      <c r="F71" s="172"/>
      <c r="G71" s="172"/>
      <c r="H71" s="317"/>
      <c r="I71" s="317"/>
      <c r="J71" s="317"/>
      <c r="K71" s="317"/>
      <c r="L71" s="317"/>
      <c r="M71" s="317"/>
      <c r="N71" s="317"/>
      <c r="O71" s="317"/>
      <c r="P71" s="317"/>
      <c r="Q71" s="317"/>
      <c r="R71" s="317"/>
      <c r="S71" s="317"/>
      <c r="T71" s="317"/>
      <c r="U71" s="317"/>
      <c r="V71" s="317"/>
      <c r="W71" s="317"/>
      <c r="X71" s="317"/>
      <c r="Y71" s="317"/>
      <c r="Z71" s="317"/>
      <c r="AA71" s="317"/>
      <c r="AB71" s="317"/>
      <c r="AC71" s="317"/>
      <c r="AD71" s="317"/>
      <c r="AE71" s="317"/>
      <c r="AF71" s="317"/>
      <c r="AG71" s="317"/>
      <c r="AH71" s="317"/>
      <c r="AI71" s="317"/>
      <c r="AJ71" s="317"/>
      <c r="AK71" s="317"/>
      <c r="AL71" s="317"/>
    </row>
    <row r="72" spans="6:38" s="156" customFormat="1" ht="15" customHeight="1">
      <c r="F72" s="172"/>
      <c r="G72" s="172"/>
      <c r="H72" s="317"/>
      <c r="I72" s="317"/>
      <c r="J72" s="317"/>
      <c r="K72" s="317"/>
      <c r="L72" s="317"/>
      <c r="M72" s="317"/>
      <c r="N72" s="317"/>
      <c r="O72" s="317"/>
      <c r="P72" s="317"/>
      <c r="Q72" s="317"/>
      <c r="R72" s="317"/>
      <c r="S72" s="317"/>
      <c r="T72" s="317"/>
      <c r="U72" s="317"/>
      <c r="V72" s="317"/>
      <c r="W72" s="317"/>
      <c r="X72" s="317"/>
      <c r="Y72" s="317"/>
      <c r="Z72" s="317"/>
      <c r="AA72" s="317"/>
      <c r="AB72" s="317"/>
      <c r="AC72" s="317"/>
      <c r="AD72" s="317"/>
      <c r="AE72" s="317"/>
      <c r="AF72" s="317"/>
      <c r="AG72" s="317"/>
      <c r="AH72" s="317"/>
      <c r="AI72" s="317"/>
      <c r="AJ72" s="317"/>
      <c r="AK72" s="317"/>
      <c r="AL72" s="317"/>
    </row>
    <row r="73" spans="6:38" s="156" customFormat="1" ht="15" customHeight="1">
      <c r="F73" s="172"/>
      <c r="G73" s="172"/>
      <c r="H73" s="317"/>
      <c r="I73" s="317"/>
      <c r="J73" s="317"/>
      <c r="K73" s="317"/>
      <c r="L73" s="317"/>
      <c r="M73" s="317"/>
      <c r="N73" s="317"/>
      <c r="O73" s="317"/>
      <c r="P73" s="317"/>
      <c r="Q73" s="317"/>
      <c r="R73" s="317"/>
      <c r="S73" s="317"/>
      <c r="T73" s="317"/>
      <c r="U73" s="317"/>
      <c r="V73" s="317"/>
      <c r="W73" s="317"/>
      <c r="X73" s="317"/>
      <c r="Y73" s="317"/>
      <c r="Z73" s="317"/>
      <c r="AA73" s="317"/>
      <c r="AB73" s="317"/>
      <c r="AC73" s="317"/>
      <c r="AD73" s="317"/>
      <c r="AE73" s="317"/>
      <c r="AF73" s="317"/>
      <c r="AG73" s="317"/>
      <c r="AH73" s="317"/>
      <c r="AI73" s="317"/>
      <c r="AJ73" s="317"/>
      <c r="AK73" s="317"/>
      <c r="AL73" s="317"/>
    </row>
    <row r="74" spans="6:38" s="156" customFormat="1" ht="15" customHeight="1">
      <c r="F74" s="172"/>
      <c r="G74" s="172"/>
      <c r="H74" s="317"/>
      <c r="I74" s="317"/>
      <c r="J74" s="317"/>
      <c r="K74" s="317"/>
      <c r="L74" s="317"/>
      <c r="M74" s="317"/>
      <c r="N74" s="317"/>
      <c r="O74" s="317"/>
      <c r="P74" s="317"/>
      <c r="Q74" s="317"/>
      <c r="R74" s="317"/>
      <c r="S74" s="317"/>
      <c r="T74" s="317"/>
      <c r="U74" s="317"/>
      <c r="V74" s="317"/>
      <c r="W74" s="317"/>
      <c r="X74" s="317"/>
      <c r="Y74" s="317"/>
      <c r="Z74" s="317"/>
      <c r="AA74" s="317"/>
      <c r="AB74" s="317"/>
      <c r="AC74" s="317"/>
      <c r="AD74" s="317"/>
      <c r="AE74" s="317"/>
      <c r="AF74" s="317"/>
      <c r="AG74" s="317"/>
      <c r="AH74" s="317"/>
      <c r="AI74" s="317"/>
      <c r="AJ74" s="317"/>
      <c r="AK74" s="317"/>
      <c r="AL74" s="317"/>
    </row>
    <row r="75" spans="6:38" s="156" customFormat="1" ht="15" customHeight="1">
      <c r="F75" s="172"/>
      <c r="G75" s="172"/>
      <c r="H75" s="317"/>
      <c r="I75" s="317"/>
      <c r="J75" s="317"/>
      <c r="K75" s="317"/>
      <c r="L75" s="317"/>
      <c r="M75" s="317"/>
      <c r="N75" s="317"/>
      <c r="O75" s="317"/>
      <c r="P75" s="317"/>
      <c r="Q75" s="317"/>
      <c r="R75" s="317"/>
      <c r="S75" s="317"/>
      <c r="T75" s="317"/>
      <c r="U75" s="317"/>
      <c r="V75" s="317"/>
      <c r="W75" s="317"/>
      <c r="X75" s="317"/>
      <c r="Y75" s="317"/>
      <c r="Z75" s="317"/>
      <c r="AA75" s="317"/>
      <c r="AB75" s="317"/>
      <c r="AC75" s="317"/>
      <c r="AD75" s="317"/>
      <c r="AE75" s="317"/>
      <c r="AF75" s="317"/>
      <c r="AG75" s="317"/>
      <c r="AH75" s="317"/>
      <c r="AI75" s="317"/>
      <c r="AJ75" s="317"/>
      <c r="AK75" s="317"/>
      <c r="AL75" s="317"/>
    </row>
    <row r="76" spans="6:38" s="156" customFormat="1" ht="15" customHeight="1">
      <c r="F76" s="172"/>
      <c r="G76" s="172"/>
      <c r="H76" s="317"/>
      <c r="I76" s="317"/>
      <c r="J76" s="317"/>
      <c r="K76" s="317"/>
      <c r="L76" s="317"/>
      <c r="M76" s="317"/>
      <c r="N76" s="317"/>
      <c r="O76" s="317"/>
      <c r="P76" s="317"/>
      <c r="Q76" s="317"/>
      <c r="R76" s="317"/>
      <c r="S76" s="317"/>
      <c r="T76" s="317"/>
      <c r="U76" s="317"/>
      <c r="V76" s="317"/>
      <c r="W76" s="317"/>
      <c r="X76" s="317"/>
      <c r="Y76" s="317"/>
      <c r="Z76" s="317"/>
      <c r="AA76" s="317"/>
      <c r="AB76" s="317"/>
      <c r="AC76" s="317"/>
      <c r="AD76" s="317"/>
      <c r="AE76" s="317"/>
      <c r="AF76" s="317"/>
      <c r="AG76" s="317"/>
      <c r="AH76" s="317"/>
      <c r="AI76" s="317"/>
      <c r="AJ76" s="317"/>
      <c r="AK76" s="317"/>
      <c r="AL76" s="317"/>
    </row>
    <row r="77" spans="6:38" s="156" customFormat="1" ht="15" customHeight="1">
      <c r="F77" s="172"/>
      <c r="G77" s="172"/>
      <c r="H77" s="317"/>
      <c r="I77" s="317"/>
      <c r="J77" s="317"/>
      <c r="K77" s="317"/>
      <c r="L77" s="317"/>
      <c r="M77" s="317"/>
      <c r="N77" s="317"/>
      <c r="O77" s="317"/>
      <c r="P77" s="317"/>
      <c r="Q77" s="317"/>
      <c r="R77" s="317"/>
      <c r="S77" s="317"/>
      <c r="T77" s="317"/>
      <c r="U77" s="317"/>
      <c r="V77" s="317"/>
      <c r="W77" s="317"/>
      <c r="X77" s="317"/>
      <c r="Y77" s="317"/>
      <c r="Z77" s="317"/>
      <c r="AA77" s="317"/>
      <c r="AB77" s="317"/>
      <c r="AC77" s="317"/>
      <c r="AD77" s="317"/>
      <c r="AE77" s="317"/>
      <c r="AF77" s="317"/>
      <c r="AG77" s="317"/>
      <c r="AH77" s="317"/>
      <c r="AI77" s="317"/>
      <c r="AJ77" s="317"/>
      <c r="AK77" s="317"/>
      <c r="AL77" s="317"/>
    </row>
    <row r="78" spans="6:38" s="156" customFormat="1" ht="15" customHeight="1">
      <c r="F78" s="172"/>
      <c r="G78" s="172"/>
      <c r="H78" s="317"/>
      <c r="I78" s="317"/>
      <c r="J78" s="317"/>
      <c r="K78" s="317"/>
      <c r="L78" s="317"/>
      <c r="M78" s="317"/>
      <c r="N78" s="317"/>
      <c r="O78" s="317"/>
      <c r="P78" s="317"/>
      <c r="Q78" s="317"/>
      <c r="R78" s="317"/>
      <c r="S78" s="317"/>
      <c r="T78" s="317"/>
      <c r="U78" s="317"/>
      <c r="V78" s="317"/>
      <c r="W78" s="317"/>
      <c r="X78" s="317"/>
      <c r="Y78" s="317"/>
      <c r="Z78" s="317"/>
      <c r="AA78" s="317"/>
      <c r="AB78" s="317"/>
      <c r="AC78" s="317"/>
      <c r="AD78" s="317"/>
      <c r="AE78" s="317"/>
      <c r="AF78" s="317"/>
      <c r="AG78" s="317"/>
      <c r="AH78" s="317"/>
      <c r="AI78" s="317"/>
      <c r="AJ78" s="317"/>
      <c r="AK78" s="317"/>
      <c r="AL78" s="317"/>
    </row>
    <row r="79" spans="6:38" s="156" customFormat="1" ht="15" customHeight="1">
      <c r="F79" s="172"/>
      <c r="G79" s="172"/>
      <c r="H79" s="317"/>
      <c r="I79" s="317"/>
      <c r="J79" s="317"/>
      <c r="K79" s="317"/>
      <c r="L79" s="317"/>
      <c r="M79" s="317"/>
      <c r="N79" s="317"/>
      <c r="O79" s="317"/>
      <c r="P79" s="317"/>
      <c r="Q79" s="317"/>
      <c r="R79" s="317"/>
      <c r="S79" s="317"/>
      <c r="T79" s="317"/>
      <c r="U79" s="317"/>
      <c r="V79" s="317"/>
      <c r="W79" s="317"/>
      <c r="X79" s="317"/>
      <c r="Y79" s="317"/>
      <c r="Z79" s="317"/>
      <c r="AA79" s="317"/>
      <c r="AB79" s="317"/>
      <c r="AC79" s="317"/>
      <c r="AD79" s="317"/>
      <c r="AE79" s="317"/>
      <c r="AF79" s="317"/>
      <c r="AG79" s="317"/>
      <c r="AH79" s="317"/>
      <c r="AI79" s="317"/>
      <c r="AJ79" s="317"/>
      <c r="AK79" s="317"/>
      <c r="AL79" s="317"/>
    </row>
  </sheetData>
  <sheetProtection/>
  <printOptions horizontalCentered="1"/>
  <pageMargins left="0.25" right="0.25" top="0.5" bottom="0.5" header="0.25" footer="0.25"/>
  <pageSetup horizontalDpi="600" verticalDpi="600" orientation="landscape" scale="80" r:id="rId1"/>
  <headerFooter alignWithMargins="0">
    <oddFooter>&amp;C&amp;"Century Schoolbook,Regular"Page 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Akleema Abrams</dc:creator>
  <cp:keywords/>
  <dc:description/>
  <cp:lastModifiedBy>Akleema Abrams</cp:lastModifiedBy>
  <dcterms:created xsi:type="dcterms:W3CDTF">2019-05-13T18:00:56Z</dcterms:created>
  <dcterms:modified xsi:type="dcterms:W3CDTF">2019-05-13T18:02:46Z</dcterms:modified>
  <cp:category/>
  <cp:version/>
  <cp:contentType/>
  <cp:contentStatus/>
</cp:coreProperties>
</file>